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gruppi di lavoro puma2\LAVORI IN CORSO\CRR2\LEVERAGE 2021\NOTA TECNICA\NOTA TECNICA_MARZO 2021\"/>
    </mc:Choice>
  </mc:AlternateContent>
  <bookViews>
    <workbookView xWindow="0" yWindow="0" windowWidth="16770" windowHeight="7290"/>
  </bookViews>
  <sheets>
    <sheet name="indice esempi" sheetId="9" r:id="rId1"/>
    <sheet name="AcquisMaggioriVend-DT_NEGO_1" sheetId="1" r:id="rId2"/>
    <sheet name="AcquisMaggioriVend-DT_REGO_1" sheetId="2" r:id="rId3"/>
    <sheet name="AcquisMaggioriVend-DT_NEGO_2" sheetId="3" r:id="rId4"/>
    <sheet name="AcquisMaggioriVend-DT_REGO_2" sheetId="4" r:id="rId5"/>
    <sheet name="VendMaggioriAcquis-DT_NEGO_1" sheetId="5" r:id="rId6"/>
    <sheet name="VendMaggioriAcquis-DT_REGO_1" sheetId="8" r:id="rId7"/>
    <sheet name="VendMaggioriAcquis-DT_NEGO_2" sheetId="6" r:id="rId8"/>
    <sheet name="VendMaggioriAcquis-DT_REGO_2" sheetId="7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8" l="1"/>
  <c r="C17" i="8"/>
  <c r="C29" i="8"/>
  <c r="C28" i="8"/>
  <c r="C27" i="8"/>
  <c r="B18" i="5"/>
  <c r="C29" i="5" s="1"/>
  <c r="D17" i="5"/>
  <c r="E12" i="5"/>
  <c r="D11" i="5"/>
  <c r="D10" i="5"/>
  <c r="C25" i="5"/>
  <c r="B17" i="5"/>
  <c r="C24" i="5" s="1"/>
  <c r="D19" i="6"/>
  <c r="D20" i="6"/>
  <c r="E21" i="6"/>
  <c r="B26" i="6"/>
  <c r="D26" i="6"/>
  <c r="C35" i="6" s="1"/>
  <c r="B27" i="6"/>
  <c r="C38" i="6" s="1"/>
  <c r="C33" i="6"/>
  <c r="C34" i="6"/>
  <c r="C26" i="7"/>
  <c r="C27" i="7"/>
  <c r="C36" i="7"/>
  <c r="C37" i="7"/>
  <c r="C38" i="7"/>
  <c r="C27" i="2"/>
  <c r="C26" i="2"/>
  <c r="C17" i="2"/>
  <c r="C16" i="2"/>
  <c r="C28" i="2"/>
  <c r="D19" i="3"/>
  <c r="E20" i="3"/>
  <c r="E21" i="3"/>
  <c r="C25" i="3" s="1"/>
  <c r="C32" i="3" s="1"/>
  <c r="D25" i="3"/>
  <c r="C34" i="3" s="1"/>
  <c r="B26" i="3"/>
  <c r="C37" i="3" s="1"/>
  <c r="C33" i="3"/>
  <c r="C25" i="4"/>
  <c r="C26" i="4"/>
  <c r="C35" i="4"/>
  <c r="C36" i="4"/>
  <c r="C37" i="4"/>
  <c r="B17" i="1"/>
  <c r="D16" i="1"/>
  <c r="E12" i="1"/>
  <c r="E11" i="1"/>
  <c r="D10" i="1"/>
  <c r="C28" i="1"/>
  <c r="C25" i="1"/>
  <c r="C26" i="5" l="1"/>
  <c r="C16" i="1"/>
  <c r="C23" i="1" s="1"/>
  <c r="C24" i="1"/>
</calcChain>
</file>

<file path=xl/comments1.xml><?xml version="1.0" encoding="utf-8"?>
<comments xmlns="http://schemas.openxmlformats.org/spreadsheetml/2006/main">
  <authors>
    <author>Matteo Dotto</author>
  </authors>
  <commentList>
    <comment ref="E15" authorId="0" shapeId="0">
      <text>
        <r>
          <rPr>
            <b/>
            <sz val="9"/>
            <color indexed="81"/>
            <rFont val="Tahoma"/>
            <family val="2"/>
          </rPr>
          <t>Nuovo campo regular-way</t>
        </r>
        <r>
          <rPr>
            <sz val="9"/>
            <color indexed="81"/>
            <rFont val="Tahoma"/>
            <charset val="1"/>
          </rPr>
          <t xml:space="preserve"> 
0=no, 
1=si con DVP 
2=si senza DVP</t>
        </r>
      </text>
    </comment>
  </commentList>
</comments>
</file>

<file path=xl/comments2.xml><?xml version="1.0" encoding="utf-8"?>
<comments xmlns="http://schemas.openxmlformats.org/spreadsheetml/2006/main">
  <authors>
    <author>Matteo Dotto</author>
  </authors>
  <commentList>
    <comment ref="E15" authorId="0" shapeId="0">
      <text>
        <r>
          <rPr>
            <b/>
            <sz val="9"/>
            <color indexed="81"/>
            <rFont val="Tahoma"/>
            <family val="2"/>
          </rPr>
          <t>Nuovo campo regular-way</t>
        </r>
        <r>
          <rPr>
            <sz val="9"/>
            <color indexed="81"/>
            <rFont val="Tahoma"/>
            <charset val="1"/>
          </rPr>
          <t xml:space="preserve"> 
0=no, 
1=si con DVP 
2=si senza DVP</t>
        </r>
      </text>
    </comment>
  </commentList>
</comments>
</file>

<file path=xl/comments3.xml><?xml version="1.0" encoding="utf-8"?>
<comments xmlns="http://schemas.openxmlformats.org/spreadsheetml/2006/main">
  <authors>
    <author>Matteo Dotto</author>
  </authors>
  <commentList>
    <comment ref="E24" authorId="0" shapeId="0">
      <text>
        <r>
          <rPr>
            <b/>
            <sz val="9"/>
            <color indexed="81"/>
            <rFont val="Tahoma"/>
            <family val="2"/>
          </rPr>
          <t>Nuovo campo regular-way</t>
        </r>
        <r>
          <rPr>
            <sz val="9"/>
            <color indexed="81"/>
            <rFont val="Tahoma"/>
            <charset val="1"/>
          </rPr>
          <t xml:space="preserve"> 
0=no, 
1=si con DVP 
2=si senza DVP</t>
        </r>
      </text>
    </comment>
  </commentList>
</comments>
</file>

<file path=xl/comments4.xml><?xml version="1.0" encoding="utf-8"?>
<comments xmlns="http://schemas.openxmlformats.org/spreadsheetml/2006/main">
  <authors>
    <author>Matteo Dotto</author>
  </authors>
  <commentList>
    <comment ref="E24" authorId="0" shapeId="0">
      <text>
        <r>
          <rPr>
            <b/>
            <sz val="9"/>
            <color indexed="81"/>
            <rFont val="Tahoma"/>
            <family val="2"/>
          </rPr>
          <t>Nuovo campo regular-way</t>
        </r>
        <r>
          <rPr>
            <sz val="9"/>
            <color indexed="81"/>
            <rFont val="Tahoma"/>
            <charset val="1"/>
          </rPr>
          <t xml:space="preserve"> 
0=no, 
1=si con DVP 
2=si senza DVP</t>
        </r>
      </text>
    </comment>
  </commentList>
</comments>
</file>

<file path=xl/comments5.xml><?xml version="1.0" encoding="utf-8"?>
<comments xmlns="http://schemas.openxmlformats.org/spreadsheetml/2006/main">
  <authors>
    <author>Matteo Dotto</author>
  </authors>
  <commentList>
    <comment ref="E16" authorId="0" shapeId="0">
      <text>
        <r>
          <rPr>
            <b/>
            <sz val="9"/>
            <color indexed="81"/>
            <rFont val="Tahoma"/>
            <family val="2"/>
          </rPr>
          <t>Nuovo campo regular-way</t>
        </r>
        <r>
          <rPr>
            <sz val="9"/>
            <color indexed="81"/>
            <rFont val="Tahoma"/>
            <charset val="1"/>
          </rPr>
          <t xml:space="preserve"> 
0=no, 
1=si con DVP 
2=si senza DVP</t>
        </r>
      </text>
    </comment>
  </commentList>
</comments>
</file>

<file path=xl/comments6.xml><?xml version="1.0" encoding="utf-8"?>
<comments xmlns="http://schemas.openxmlformats.org/spreadsheetml/2006/main">
  <authors>
    <author>Matteo Dotto</author>
  </authors>
  <commentList>
    <comment ref="E16" authorId="0" shapeId="0">
      <text>
        <r>
          <rPr>
            <b/>
            <sz val="9"/>
            <color indexed="81"/>
            <rFont val="Tahoma"/>
            <family val="2"/>
          </rPr>
          <t>Nuovo campo regular-way</t>
        </r>
        <r>
          <rPr>
            <sz val="9"/>
            <color indexed="81"/>
            <rFont val="Tahoma"/>
            <charset val="1"/>
          </rPr>
          <t xml:space="preserve"> 
0=no, 
1=si con DVP 
2=si senza DVP</t>
        </r>
      </text>
    </comment>
  </commentList>
</comments>
</file>

<file path=xl/comments7.xml><?xml version="1.0" encoding="utf-8"?>
<comments xmlns="http://schemas.openxmlformats.org/spreadsheetml/2006/main">
  <authors>
    <author>Matteo Dotto</author>
  </authors>
  <commentList>
    <comment ref="E25" authorId="0" shapeId="0">
      <text>
        <r>
          <rPr>
            <b/>
            <sz val="9"/>
            <color indexed="81"/>
            <rFont val="Tahoma"/>
            <family val="2"/>
          </rPr>
          <t>Nuovo campo regular-way</t>
        </r>
        <r>
          <rPr>
            <sz val="9"/>
            <color indexed="81"/>
            <rFont val="Tahoma"/>
            <charset val="1"/>
          </rPr>
          <t xml:space="preserve"> 
0=no, 
1=si con DVP 
2=si senza DVP</t>
        </r>
      </text>
    </comment>
  </commentList>
</comments>
</file>

<file path=xl/comments8.xml><?xml version="1.0" encoding="utf-8"?>
<comments xmlns="http://schemas.openxmlformats.org/spreadsheetml/2006/main">
  <authors>
    <author>Matteo Dotto</author>
  </authors>
  <commentList>
    <comment ref="E25" authorId="0" shapeId="0">
      <text>
        <r>
          <rPr>
            <b/>
            <sz val="9"/>
            <color indexed="81"/>
            <rFont val="Tahoma"/>
            <family val="2"/>
          </rPr>
          <t>Nuovo campo regular-way</t>
        </r>
        <r>
          <rPr>
            <sz val="9"/>
            <color indexed="81"/>
            <rFont val="Tahoma"/>
            <charset val="1"/>
          </rPr>
          <t xml:space="preserve"> 
0=no, 
1=si con DVP 
2=si senza DVP</t>
        </r>
      </text>
    </comment>
  </commentList>
</comments>
</file>

<file path=xl/sharedStrings.xml><?xml version="1.0" encoding="utf-8"?>
<sst xmlns="http://schemas.openxmlformats.org/spreadsheetml/2006/main" count="531" uniqueCount="98">
  <si>
    <t>Data</t>
  </si>
  <si>
    <t>FTO</t>
  </si>
  <si>
    <t>Descrizione</t>
  </si>
  <si>
    <t>Importo DARE</t>
  </si>
  <si>
    <t>Importo AVERE</t>
  </si>
  <si>
    <t>01063.02</t>
  </si>
  <si>
    <t>Titoli liberi</t>
  </si>
  <si>
    <t>09999.99</t>
  </si>
  <si>
    <t>Transitorio</t>
  </si>
  <si>
    <t>01228.06</t>
  </si>
  <si>
    <t>Causale registrazione</t>
  </si>
  <si>
    <t>Acquisto titolo</t>
  </si>
  <si>
    <t>Vendita titolo</t>
  </si>
  <si>
    <t>Chiusura conti transitori</t>
  </si>
  <si>
    <t>01922.06</t>
  </si>
  <si>
    <t>PUMA</t>
  </si>
  <si>
    <t>c00602</t>
  </si>
  <si>
    <t>c00601</t>
  </si>
  <si>
    <t>(vuoto)</t>
  </si>
  <si>
    <t>01003.02</t>
  </si>
  <si>
    <t>x</t>
  </si>
  <si>
    <t xml:space="preserve">Regular-way purchases or sales awaiting settlement: Accounting value under trade date accounting </t>
  </si>
  <si>
    <t xml:space="preserve">Regular-way purchases or sales awaiting settlement: Reverse out of accounting offsetting under trade date accounting </t>
  </si>
  <si>
    <t>(-) Regular-way purchases or sales awaiting settlement: offset in accordance with 429(g)(2) of the CRR</t>
  </si>
  <si>
    <t xml:space="preserve">Regular-way purchases or sales awaiting settlement: Full recognition of assets under settlement date accounting </t>
  </si>
  <si>
    <t xml:space="preserve">(-) Regular-way purchases or sales awaiting settlement: offset for assets under settlement date accounting in accordance with 429(g)(3) of the CRR </t>
  </si>
  <si>
    <t>Other assets</t>
  </si>
  <si>
    <t>y</t>
  </si>
  <si>
    <t>Acquisti da regolare &gt; Vendite da regolare</t>
  </si>
  <si>
    <t>Registrazione:</t>
  </si>
  <si>
    <t>Data negoziazione (trade date)</t>
  </si>
  <si>
    <t>Data Regolamento (settlement date)</t>
  </si>
  <si>
    <t>01543.61</t>
  </si>
  <si>
    <t>01535.61</t>
  </si>
  <si>
    <t>c00618</t>
  </si>
  <si>
    <t>Titoli da ricevere</t>
  </si>
  <si>
    <t>Titoli da consegnare</t>
  </si>
  <si>
    <t>Note</t>
  </si>
  <si>
    <t>Questo è un sostituto della cassa in uscita</t>
  </si>
  <si>
    <t>Si incrementa di 55</t>
  </si>
  <si>
    <t>Debitori diversi</t>
  </si>
  <si>
    <t>Questo è un sostituto della cassa in entrata</t>
  </si>
  <si>
    <t>Vendite da regolare &gt; Acquisti da regolare</t>
  </si>
  <si>
    <t>Creditori diversi</t>
  </si>
  <si>
    <t>CoRep - Leva</t>
  </si>
  <si>
    <t>c05766</t>
  </si>
  <si>
    <t>&lt;--- titoli acquistati 01063.02</t>
  </si>
  <si>
    <t>&lt;--- nessuna rappresentazione perché saldo su 01922.06 (passivo)</t>
  </si>
  <si>
    <t>Se DvP</t>
  </si>
  <si>
    <t>Se NON DvP</t>
  </si>
  <si>
    <t>Alla fine residua +55 = titoli acquistati</t>
  </si>
  <si>
    <t>Alla fine residua +245 = titoli acquistati (55) + futuro ricevimento di cassa (190)</t>
  </si>
  <si>
    <t>Alla fine residua +55 degli impegni NETTI ad acquistare titoli</t>
  </si>
  <si>
    <t>&lt;--- importo nuovamente compensato se presente clausola DvP</t>
  </si>
  <si>
    <t>Nessuna variazione</t>
  </si>
  <si>
    <t>xxxxx.xx</t>
  </si>
  <si>
    <t>Contropartita conti d'ordine</t>
  </si>
  <si>
    <t>Si decrementa di 125</t>
  </si>
  <si>
    <t>Alla fine residua 0</t>
  </si>
  <si>
    <t>&lt;--- saldo su 01228.06 (attivo)</t>
  </si>
  <si>
    <t>&lt;--- importo compensato su 01228.06 = somma movimenti AVERE su 09999.99</t>
  </si>
  <si>
    <t>&lt;--- importo compensato su 01922.06 = somma movimenti DARE su 09999.99</t>
  </si>
  <si>
    <t>&lt;--- titoli venduti 01063.02</t>
  </si>
  <si>
    <t>Alla fine residua +155 = titoli acquistati</t>
  </si>
  <si>
    <t>Alla fine residua +155 = impegni LORDI ad acquistare titoli (titoli da ricevere)</t>
  </si>
  <si>
    <t>Alla fine residua +245 = impegni LORDI ad acquistare titoli</t>
  </si>
  <si>
    <t>09999.91</t>
  </si>
  <si>
    <t>09999.92</t>
  </si>
  <si>
    <t>Transitorio Credito per cassa da ricevere (cash receivables)</t>
  </si>
  <si>
    <t>Transitorio Debito per cassa da pagare (cash payables)</t>
  </si>
  <si>
    <t>Vendita titolo (per semplicità senza manifestazioni a conto economico)</t>
  </si>
  <si>
    <t>c00377</t>
  </si>
  <si>
    <t>c05690 operazione regural-way</t>
  </si>
  <si>
    <t>c06686 importo compensato</t>
  </si>
  <si>
    <t>Rappresentazione</t>
  </si>
  <si>
    <t>C 47.00</t>
  </si>
  <si>
    <t>Analogo a futura uscita netta di cassa</t>
  </si>
  <si>
    <t>Analogo a futura entrata netta di cassa</t>
  </si>
  <si>
    <t>Alla fine residua +5 = titoli acquistati</t>
  </si>
  <si>
    <t>Alla fine residua +90 = titoli acquistati (5) + futura cassa da ricevire (85)</t>
  </si>
  <si>
    <t>Alla fine residua +5 degli impegni NETTI ad acquistare titoli</t>
  </si>
  <si>
    <t>Alla fine residua +90 = impegni LORDI ad acquistare titoli</t>
  </si>
  <si>
    <t>Esempio 1.1.</t>
  </si>
  <si>
    <t>Esempio 1.2.</t>
  </si>
  <si>
    <t>Esempio 2.2.</t>
  </si>
  <si>
    <t>Si decrementa di 30</t>
  </si>
  <si>
    <t>Esempio 2.1.</t>
  </si>
  <si>
    <t>Alla fine residua +75 = titoli acquistati</t>
  </si>
  <si>
    <t>Alla fine residua +75 = impegni LORDI ad acquistare titoli (titoli da ricevere)</t>
  </si>
  <si>
    <t>AcquisMaggioriVend-DT_NEGO_1: esempio con sole 2 operazione di cui 1 acquisto maggiore di 1 vendita – contabilità a Data Negoziazione;</t>
  </si>
  <si>
    <t>AcquisMaggioriVend-DT_REGO_1: esempio con sole 2 operazione di cui 1 acquisto maggiore di 1 vendita – contabilità a Data Regolamento;</t>
  </si>
  <si>
    <t>VendMaggioriAcquis-DT_NEGO_1: esempio con sole 2 operazione di cui 1 vendita maggiore di 1 acquisto – contabilità a Data Negoziazione;</t>
  </si>
  <si>
    <t>VendMaggioriAcquis-DT_REGO_1: esempio con sole 2 operazione di cui 1 vendita maggiore di 1 acquisto – contabilità a Data Regolamento;</t>
  </si>
  <si>
    <t>AcquistiMaggioriVendite-DT_NEGO_2: esempio con diverse operazioni di acquisto e vendita - contabilità a data di negoziazione (trade date)</t>
  </si>
  <si>
    <t>AcquistiMaggioriVendite-DT_REGO_2: esempio con diverse operazioni di acquisto e vendita - contabilità a data di regolamento (settlement date)</t>
  </si>
  <si>
    <t>VenditeMaggioriAcquisti-DT_NEGO_2: esempio con diverse operazioni di acquisto e vendita - contabilità a datadi negoziazione (trade date)</t>
  </si>
  <si>
    <t>VenditeMaggioriAcquisti-DT_REGO_2: esempio con diverse operazioni di acquisto e vendita - contabilità a data di regolamento (settlement date)</t>
  </si>
  <si>
    <t>INDICE DEGLI ESEMPI REGULAR-WAY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</si>
</sst>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rgb="FF00B05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1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14" fontId="0" fillId="4" borderId="0" xfId="0" applyNumberFormat="1" applyFill="1"/>
    <xf numFmtId="0" fontId="0" fillId="5" borderId="0" xfId="0" applyFill="1"/>
    <xf numFmtId="14" fontId="0" fillId="5" borderId="0" xfId="0" applyNumberFormat="1" applyFill="1"/>
    <xf numFmtId="0" fontId="0" fillId="0" borderId="1" xfId="0" applyBorder="1"/>
    <xf numFmtId="0" fontId="3" fillId="6" borderId="1" xfId="0" applyFont="1" applyFill="1" applyBorder="1"/>
    <xf numFmtId="0" fontId="4" fillId="6" borderId="1" xfId="0" applyFont="1" applyFill="1" applyBorder="1"/>
    <xf numFmtId="0" fontId="4" fillId="0" borderId="1" xfId="0" applyFont="1" applyBorder="1"/>
    <xf numFmtId="0" fontId="1" fillId="2" borderId="0" xfId="0" applyFont="1" applyFill="1"/>
    <xf numFmtId="0" fontId="5" fillId="0" borderId="0" xfId="0" applyFont="1"/>
    <xf numFmtId="0" fontId="2" fillId="0" borderId="0" xfId="0" applyFont="1"/>
    <xf numFmtId="0" fontId="3" fillId="4" borderId="0" xfId="0" applyFont="1" applyFill="1"/>
    <xf numFmtId="0" fontId="3" fillId="0" borderId="0" xfId="0" applyFont="1"/>
    <xf numFmtId="0" fontId="3" fillId="5" borderId="0" xfId="0" applyFont="1" applyFill="1"/>
    <xf numFmtId="0" fontId="8" fillId="0" borderId="0" xfId="1" applyAlignment="1">
      <alignment vertical="top"/>
    </xf>
    <xf numFmtId="0" fontId="8" fillId="0" borderId="0" xfId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abSelected="1" workbookViewId="0">
      <selection activeCell="B13" sqref="B13"/>
    </sheetView>
  </sheetViews>
  <sheetFormatPr defaultRowHeight="15" x14ac:dyDescent="0.25"/>
  <sheetData>
    <row r="1" spans="1:1" x14ac:dyDescent="0.25">
      <c r="A1" s="2" t="s">
        <v>97</v>
      </c>
    </row>
    <row r="2" spans="1:1" x14ac:dyDescent="0.25">
      <c r="A2" s="2"/>
    </row>
    <row r="3" spans="1:1" x14ac:dyDescent="0.25">
      <c r="A3" s="19" t="s">
        <v>89</v>
      </c>
    </row>
    <row r="4" spans="1:1" x14ac:dyDescent="0.25">
      <c r="A4" s="19" t="s">
        <v>90</v>
      </c>
    </row>
    <row r="5" spans="1:1" x14ac:dyDescent="0.25">
      <c r="A5" s="20" t="s">
        <v>93</v>
      </c>
    </row>
    <row r="6" spans="1:1" x14ac:dyDescent="0.25">
      <c r="A6" s="20" t="s">
        <v>94</v>
      </c>
    </row>
    <row r="7" spans="1:1" x14ac:dyDescent="0.25">
      <c r="A7" s="19" t="s">
        <v>91</v>
      </c>
    </row>
    <row r="8" spans="1:1" x14ac:dyDescent="0.25">
      <c r="A8" s="19" t="s">
        <v>92</v>
      </c>
    </row>
    <row r="9" spans="1:1" x14ac:dyDescent="0.25">
      <c r="A9" s="20" t="s">
        <v>95</v>
      </c>
    </row>
    <row r="10" spans="1:1" x14ac:dyDescent="0.25">
      <c r="A10" s="20" t="s">
        <v>96</v>
      </c>
    </row>
  </sheetData>
  <hyperlinks>
    <hyperlink ref="A3" location="'AcquisMaggioriVend-DT_NEGO_1'!A1" display="AcquisMaggioriVend-DT_NEGO_1: esempio con sole 2 operazione di cui 1 acquisto maggiore di 1 vendita – contabilità a Data Negoziazione;"/>
    <hyperlink ref="A4" location="'AcquisMaggioriVend-DT_REGO_1'!A1" display="AcquisMaggioriVend-DT_REGO_1: esempio con sole 2 operazione di cui 1 acquisto maggiore di 1 vendita – contabilità a Data Regolamento;"/>
    <hyperlink ref="A7" location="'VendMaggioriAcquis-DT_NEGO_1'!A1" display="VendMaggioriAcquis-DT_NEGO_1: esempio con sole 2 operazione di cui 1 vendita maggiore di 1 acquisto – contabilità a Data Negoziazione;"/>
    <hyperlink ref="A8" location="'VendMaggioriAcquis-DT_REGO_1'!A1" display="VendMaggioriAcquis-DT_REGO_1: esempio con sole 2 operazione di cui 1 vendita maggiore di 1 acquisto – contabilità a Data Regolamento;"/>
    <hyperlink ref="A5" location="'AcquisMaggioriVend-DT_NEGO_2'!A1" display="AcquistiMaggioriVendite-DT_NEGO_2: esempio con diverse operazioni di acquisto e vendita - contabilità a data di negoziazione (trade date)"/>
    <hyperlink ref="A6" location="'AcquisMaggioriVend-DT_REGO_2'!A1" display="AcquistiMaggioriVendite-DT_REGO_2: esempio con diverse operazioni di acquisto e vendita - contabilità a data di regolamento (settlement date)"/>
    <hyperlink ref="A9" location="'VendMaggioriAcquis-DT_NEGO_2'!A1" display="VenditeMaggioriAcquisti-DT_NEGO_2: esempio con diverse operazioni di acquisto e vendita - contabilità a datadi negoziazione (trade date)"/>
    <hyperlink ref="A10" location="'VendMaggioriAcquis-DT_REGO_2'!A1" display="VenditeMaggioriAcquisti-DT_REGO_2: esempio con diverse operazioni di acquisto e vendita - contabilità a data di regolamento (settlement date)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/>
  <dimension ref="A1:G31"/>
  <sheetViews>
    <sheetView topLeftCell="A4" workbookViewId="0"/>
  </sheetViews>
  <sheetFormatPr defaultRowHeight="15" x14ac:dyDescent="0.25"/>
  <cols>
    <col min="1" max="1" width="13.7109375" bestFit="1" customWidth="1"/>
    <col min="2" max="2" width="50.7109375" customWidth="1"/>
    <col min="3" max="3" width="11.7109375" customWidth="1"/>
    <col min="4" max="4" width="13.42578125" bestFit="1" customWidth="1"/>
    <col min="5" max="5" width="14.42578125" bestFit="1" customWidth="1"/>
    <col min="6" max="6" width="22.5703125" bestFit="1" customWidth="1"/>
  </cols>
  <sheetData>
    <row r="1" spans="1:7" x14ac:dyDescent="0.25">
      <c r="A1" s="13" t="s">
        <v>82</v>
      </c>
      <c r="B1" s="13" t="s">
        <v>28</v>
      </c>
      <c r="C1" s="3"/>
      <c r="D1" s="3"/>
      <c r="E1" s="3"/>
      <c r="F1" s="3"/>
      <c r="G1" s="3"/>
    </row>
    <row r="2" spans="1:7" x14ac:dyDescent="0.25">
      <c r="A2" s="4" t="s">
        <v>29</v>
      </c>
      <c r="B2" s="4" t="s">
        <v>30</v>
      </c>
      <c r="C2" s="4"/>
      <c r="D2" s="4"/>
      <c r="E2" s="4"/>
      <c r="F2" s="4"/>
    </row>
    <row r="3" spans="1:7" x14ac:dyDescent="0.25">
      <c r="A3" s="2" t="s">
        <v>0</v>
      </c>
      <c r="B3" s="2" t="s">
        <v>2</v>
      </c>
      <c r="C3" s="2" t="s">
        <v>1</v>
      </c>
      <c r="D3" s="2" t="s">
        <v>3</v>
      </c>
      <c r="E3" s="2" t="s">
        <v>4</v>
      </c>
      <c r="F3" s="2" t="s">
        <v>10</v>
      </c>
    </row>
    <row r="4" spans="1:7" x14ac:dyDescent="0.25">
      <c r="A4" s="1">
        <v>43828</v>
      </c>
      <c r="B4" t="s">
        <v>6</v>
      </c>
      <c r="C4" t="s">
        <v>5</v>
      </c>
      <c r="D4" s="16">
        <v>90</v>
      </c>
      <c r="E4" s="17"/>
      <c r="F4" s="14" t="s">
        <v>11</v>
      </c>
    </row>
    <row r="5" spans="1:7" x14ac:dyDescent="0.25">
      <c r="B5" t="s">
        <v>69</v>
      </c>
      <c r="C5" t="s">
        <v>66</v>
      </c>
      <c r="D5" s="17"/>
      <c r="E5" s="17">
        <v>90</v>
      </c>
    </row>
    <row r="6" spans="1:7" x14ac:dyDescent="0.25">
      <c r="D6" s="17"/>
      <c r="E6" s="17"/>
    </row>
    <row r="7" spans="1:7" x14ac:dyDescent="0.25">
      <c r="A7" s="1">
        <v>43828</v>
      </c>
      <c r="B7" t="s">
        <v>68</v>
      </c>
      <c r="C7" t="s">
        <v>67</v>
      </c>
      <c r="D7" s="17">
        <v>85</v>
      </c>
      <c r="E7" s="17"/>
      <c r="F7" s="15" t="s">
        <v>70</v>
      </c>
    </row>
    <row r="8" spans="1:7" x14ac:dyDescent="0.25">
      <c r="B8" t="s">
        <v>6</v>
      </c>
      <c r="C8" t="s">
        <v>5</v>
      </c>
      <c r="D8" s="17"/>
      <c r="E8" s="18">
        <v>85</v>
      </c>
    </row>
    <row r="9" spans="1:7" x14ac:dyDescent="0.25">
      <c r="D9" s="17"/>
      <c r="E9" s="17"/>
    </row>
    <row r="10" spans="1:7" x14ac:dyDescent="0.25">
      <c r="A10" s="1">
        <v>43830</v>
      </c>
      <c r="B10" t="s">
        <v>69</v>
      </c>
      <c r="C10" t="s">
        <v>66</v>
      </c>
      <c r="D10">
        <f>E5</f>
        <v>90</v>
      </c>
      <c r="F10" t="s">
        <v>13</v>
      </c>
    </row>
    <row r="11" spans="1:7" x14ac:dyDescent="0.25">
      <c r="A11" s="1"/>
      <c r="B11" t="s">
        <v>68</v>
      </c>
      <c r="C11" t="s">
        <v>67</v>
      </c>
      <c r="E11">
        <f>D7</f>
        <v>85</v>
      </c>
      <c r="F11" t="s">
        <v>13</v>
      </c>
    </row>
    <row r="12" spans="1:7" x14ac:dyDescent="0.25">
      <c r="B12" t="s">
        <v>43</v>
      </c>
      <c r="C12" t="s">
        <v>14</v>
      </c>
      <c r="E12">
        <f>+E5-D7</f>
        <v>5</v>
      </c>
      <c r="F12" t="s">
        <v>76</v>
      </c>
    </row>
    <row r="14" spans="1:7" x14ac:dyDescent="0.25">
      <c r="A14" s="5" t="s">
        <v>15</v>
      </c>
      <c r="B14" s="6">
        <v>43830</v>
      </c>
      <c r="C14" s="5"/>
      <c r="D14" s="5"/>
      <c r="E14" s="5"/>
      <c r="F14" s="5"/>
    </row>
    <row r="15" spans="1:7" x14ac:dyDescent="0.25">
      <c r="A15" s="2" t="s">
        <v>1</v>
      </c>
      <c r="B15" s="2" t="s">
        <v>17</v>
      </c>
      <c r="C15" s="2" t="s">
        <v>16</v>
      </c>
      <c r="D15" s="2" t="s">
        <v>73</v>
      </c>
      <c r="E15" s="2" t="s">
        <v>72</v>
      </c>
      <c r="F15" s="2" t="s">
        <v>37</v>
      </c>
    </row>
    <row r="16" spans="1:7" x14ac:dyDescent="0.25">
      <c r="A16" t="s">
        <v>14</v>
      </c>
      <c r="B16" t="s">
        <v>18</v>
      </c>
      <c r="C16">
        <f>E12</f>
        <v>5</v>
      </c>
      <c r="D16">
        <f>D7</f>
        <v>85</v>
      </c>
      <c r="E16">
        <v>1</v>
      </c>
      <c r="F16" t="s">
        <v>38</v>
      </c>
    </row>
    <row r="17" spans="1:6" x14ac:dyDescent="0.25">
      <c r="A17" t="s">
        <v>5</v>
      </c>
      <c r="B17" t="str">
        <f>"x + ("&amp;+D4-E8&amp;")"</f>
        <v>x + (5)</v>
      </c>
      <c r="C17" t="s">
        <v>18</v>
      </c>
      <c r="F17" t="s">
        <v>39</v>
      </c>
    </row>
    <row r="18" spans="1:6" x14ac:dyDescent="0.25">
      <c r="A18" t="s">
        <v>19</v>
      </c>
      <c r="B18" t="s">
        <v>27</v>
      </c>
      <c r="C18" t="s">
        <v>18</v>
      </c>
      <c r="F18" t="s">
        <v>54</v>
      </c>
    </row>
    <row r="21" spans="1:6" x14ac:dyDescent="0.25">
      <c r="A21" s="7" t="s">
        <v>44</v>
      </c>
      <c r="B21" s="8">
        <v>43830</v>
      </c>
      <c r="C21" s="7"/>
      <c r="D21" s="7"/>
      <c r="E21" s="7"/>
      <c r="F21" s="7"/>
    </row>
    <row r="22" spans="1:6" x14ac:dyDescent="0.25">
      <c r="A22" s="2" t="s">
        <v>75</v>
      </c>
      <c r="B22" s="2" t="s">
        <v>74</v>
      </c>
    </row>
    <row r="23" spans="1:6" x14ac:dyDescent="0.25">
      <c r="A23" s="10">
        <v>185</v>
      </c>
      <c r="B23" s="9" t="s">
        <v>21</v>
      </c>
      <c r="C23" s="9">
        <f>-MIN(-N(B16),N(C16))</f>
        <v>0</v>
      </c>
      <c r="D23" t="s">
        <v>47</v>
      </c>
    </row>
    <row r="24" spans="1:6" x14ac:dyDescent="0.25">
      <c r="A24" s="10">
        <v>186</v>
      </c>
      <c r="B24" s="9" t="s">
        <v>22</v>
      </c>
      <c r="C24" s="9">
        <f>IF(OR(E16=1,E16=2),D16,0)</f>
        <v>85</v>
      </c>
      <c r="D24" t="s">
        <v>61</v>
      </c>
    </row>
    <row r="25" spans="1:6" x14ac:dyDescent="0.25">
      <c r="A25" s="10">
        <v>187</v>
      </c>
      <c r="B25" s="9" t="s">
        <v>23</v>
      </c>
      <c r="C25" s="9">
        <f>IF(E16=1,-D16,0)</f>
        <v>-85</v>
      </c>
      <c r="D25" t="s">
        <v>53</v>
      </c>
    </row>
    <row r="26" spans="1:6" x14ac:dyDescent="0.25">
      <c r="A26" s="11">
        <v>188</v>
      </c>
      <c r="B26" s="12" t="s">
        <v>24</v>
      </c>
      <c r="C26" s="12"/>
    </row>
    <row r="27" spans="1:6" x14ac:dyDescent="0.25">
      <c r="A27" s="11">
        <v>189</v>
      </c>
      <c r="B27" s="12" t="s">
        <v>25</v>
      </c>
      <c r="C27" s="12"/>
    </row>
    <row r="28" spans="1:6" x14ac:dyDescent="0.25">
      <c r="A28" s="10">
        <v>190</v>
      </c>
      <c r="B28" s="9" t="s">
        <v>26</v>
      </c>
      <c r="C28" s="9" t="str">
        <f>"("&amp;B17&amp;") + ("&amp;B18&amp;")"</f>
        <v>(x + (5)) + (y)</v>
      </c>
      <c r="D28" t="s">
        <v>46</v>
      </c>
    </row>
    <row r="30" spans="1:6" x14ac:dyDescent="0.25">
      <c r="A30" t="s">
        <v>48</v>
      </c>
      <c r="B30" t="s">
        <v>78</v>
      </c>
    </row>
    <row r="31" spans="1:6" x14ac:dyDescent="0.25">
      <c r="A31" t="s">
        <v>49</v>
      </c>
      <c r="B31" t="s">
        <v>79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2"/>
  <dimension ref="A1:G31"/>
  <sheetViews>
    <sheetView workbookViewId="0"/>
  </sheetViews>
  <sheetFormatPr defaultRowHeight="15" x14ac:dyDescent="0.25"/>
  <cols>
    <col min="1" max="1" width="13.7109375" bestFit="1" customWidth="1"/>
    <col min="2" max="2" width="50.7109375" customWidth="1"/>
    <col min="3" max="3" width="11.7109375" customWidth="1"/>
    <col min="4" max="4" width="13.5703125" customWidth="1"/>
    <col min="5" max="5" width="15" customWidth="1"/>
    <col min="6" max="6" width="22.5703125" bestFit="1" customWidth="1"/>
  </cols>
  <sheetData>
    <row r="1" spans="1:7" x14ac:dyDescent="0.25">
      <c r="A1" s="13" t="s">
        <v>82</v>
      </c>
      <c r="B1" s="13" t="s">
        <v>28</v>
      </c>
      <c r="C1" s="3"/>
      <c r="D1" s="3"/>
      <c r="E1" s="3"/>
      <c r="F1" s="3"/>
    </row>
    <row r="2" spans="1:7" x14ac:dyDescent="0.25">
      <c r="A2" s="4" t="s">
        <v>29</v>
      </c>
      <c r="B2" s="4" t="s">
        <v>31</v>
      </c>
      <c r="C2" s="4"/>
      <c r="D2" s="4"/>
      <c r="E2" s="4"/>
      <c r="F2" s="4"/>
    </row>
    <row r="3" spans="1:7" x14ac:dyDescent="0.25">
      <c r="A3" s="2" t="s">
        <v>0</v>
      </c>
      <c r="B3" s="2" t="s">
        <v>2</v>
      </c>
      <c r="C3" s="2" t="s">
        <v>1</v>
      </c>
      <c r="D3" s="2" t="s">
        <v>3</v>
      </c>
      <c r="E3" s="2" t="s">
        <v>4</v>
      </c>
      <c r="F3" s="2" t="s">
        <v>10</v>
      </c>
    </row>
    <row r="4" spans="1:7" x14ac:dyDescent="0.25">
      <c r="A4" s="1">
        <v>43828</v>
      </c>
      <c r="B4" t="s">
        <v>35</v>
      </c>
      <c r="C4" t="s">
        <v>32</v>
      </c>
      <c r="D4" s="16">
        <v>90</v>
      </c>
      <c r="E4" s="17"/>
      <c r="F4" s="14" t="s">
        <v>11</v>
      </c>
    </row>
    <row r="5" spans="1:7" x14ac:dyDescent="0.25">
      <c r="B5" t="s">
        <v>56</v>
      </c>
      <c r="C5" t="s">
        <v>55</v>
      </c>
      <c r="D5" s="17"/>
      <c r="E5" s="17">
        <v>90</v>
      </c>
    </row>
    <row r="6" spans="1:7" x14ac:dyDescent="0.25">
      <c r="D6" s="17"/>
      <c r="E6" s="17"/>
    </row>
    <row r="7" spans="1:7" x14ac:dyDescent="0.25">
      <c r="A7" s="1">
        <v>43828</v>
      </c>
      <c r="B7" t="s">
        <v>56</v>
      </c>
      <c r="C7" t="s">
        <v>55</v>
      </c>
      <c r="D7" s="17">
        <v>85</v>
      </c>
      <c r="E7" s="17"/>
      <c r="F7" s="15" t="s">
        <v>12</v>
      </c>
    </row>
    <row r="8" spans="1:7" x14ac:dyDescent="0.25">
      <c r="B8" t="s">
        <v>36</v>
      </c>
      <c r="C8" t="s">
        <v>33</v>
      </c>
      <c r="D8" s="17"/>
      <c r="E8" s="18">
        <v>85</v>
      </c>
    </row>
    <row r="9" spans="1:7" x14ac:dyDescent="0.25">
      <c r="D9" s="17"/>
      <c r="E9" s="17"/>
    </row>
    <row r="10" spans="1:7" x14ac:dyDescent="0.25">
      <c r="A10" s="1"/>
    </row>
    <row r="11" spans="1:7" x14ac:dyDescent="0.25">
      <c r="A11" s="1"/>
    </row>
    <row r="14" spans="1:7" x14ac:dyDescent="0.25">
      <c r="A14" s="5" t="s">
        <v>15</v>
      </c>
      <c r="B14" s="6">
        <v>43830</v>
      </c>
      <c r="C14" s="5"/>
      <c r="D14" s="5"/>
      <c r="E14" s="5"/>
      <c r="F14" s="5"/>
      <c r="G14" s="5"/>
    </row>
    <row r="15" spans="1:7" x14ac:dyDescent="0.25">
      <c r="A15" s="2" t="s">
        <v>1</v>
      </c>
      <c r="B15" s="2" t="s">
        <v>17</v>
      </c>
      <c r="C15" s="2" t="s">
        <v>34</v>
      </c>
      <c r="D15" s="2" t="s">
        <v>45</v>
      </c>
      <c r="E15" s="2" t="s">
        <v>72</v>
      </c>
      <c r="F15" s="2" t="s">
        <v>71</v>
      </c>
      <c r="G15" s="2" t="s">
        <v>37</v>
      </c>
    </row>
    <row r="16" spans="1:7" x14ac:dyDescent="0.25">
      <c r="A16" t="s">
        <v>32</v>
      </c>
      <c r="B16" t="s">
        <v>18</v>
      </c>
      <c r="C16">
        <f>+D4</f>
        <v>90</v>
      </c>
      <c r="D16">
        <v>1</v>
      </c>
    </row>
    <row r="17" spans="1:7" x14ac:dyDescent="0.25">
      <c r="A17" t="s">
        <v>33</v>
      </c>
      <c r="B17" t="s">
        <v>18</v>
      </c>
      <c r="C17">
        <f>D7</f>
        <v>85</v>
      </c>
      <c r="D17">
        <v>1</v>
      </c>
      <c r="E17">
        <v>1</v>
      </c>
    </row>
    <row r="18" spans="1:7" x14ac:dyDescent="0.25">
      <c r="A18" t="s">
        <v>5</v>
      </c>
      <c r="B18" t="s">
        <v>20</v>
      </c>
      <c r="C18" t="s">
        <v>18</v>
      </c>
      <c r="E18" t="s">
        <v>54</v>
      </c>
    </row>
    <row r="19" spans="1:7" x14ac:dyDescent="0.25">
      <c r="A19" t="s">
        <v>19</v>
      </c>
      <c r="B19" t="s">
        <v>27</v>
      </c>
      <c r="C19" t="s">
        <v>18</v>
      </c>
      <c r="E19" t="s">
        <v>54</v>
      </c>
    </row>
    <row r="21" spans="1:7" x14ac:dyDescent="0.25">
      <c r="A21" s="7" t="s">
        <v>44</v>
      </c>
      <c r="B21" s="8">
        <v>43830</v>
      </c>
      <c r="C21" s="7"/>
      <c r="D21" s="7"/>
      <c r="E21" s="7"/>
      <c r="F21" s="7"/>
      <c r="G21" s="7"/>
    </row>
    <row r="22" spans="1:7" x14ac:dyDescent="0.25">
      <c r="A22" s="2" t="s">
        <v>75</v>
      </c>
      <c r="B22" s="2" t="s">
        <v>74</v>
      </c>
    </row>
    <row r="23" spans="1:7" x14ac:dyDescent="0.25">
      <c r="A23" s="11">
        <v>185</v>
      </c>
      <c r="B23" s="12" t="s">
        <v>21</v>
      </c>
      <c r="C23" s="12"/>
    </row>
    <row r="24" spans="1:7" x14ac:dyDescent="0.25">
      <c r="A24" s="11">
        <v>186</v>
      </c>
      <c r="B24" s="12" t="s">
        <v>22</v>
      </c>
      <c r="C24" s="12"/>
    </row>
    <row r="25" spans="1:7" x14ac:dyDescent="0.25">
      <c r="A25" s="11">
        <v>187</v>
      </c>
      <c r="B25" s="12" t="s">
        <v>23</v>
      </c>
      <c r="C25" s="12"/>
    </row>
    <row r="26" spans="1:7" x14ac:dyDescent="0.25">
      <c r="A26" s="10">
        <v>188</v>
      </c>
      <c r="B26" s="9" t="s">
        <v>24</v>
      </c>
      <c r="C26" s="9">
        <f>C16</f>
        <v>90</v>
      </c>
    </row>
    <row r="27" spans="1:7" x14ac:dyDescent="0.25">
      <c r="A27" s="10">
        <v>189</v>
      </c>
      <c r="B27" s="9" t="s">
        <v>25</v>
      </c>
      <c r="C27" s="9">
        <f>IF(E17=1,-MIN(C16,C17),0)</f>
        <v>-85</v>
      </c>
    </row>
    <row r="28" spans="1:7" x14ac:dyDescent="0.25">
      <c r="A28" s="10">
        <v>190</v>
      </c>
      <c r="B28" s="9" t="s">
        <v>26</v>
      </c>
      <c r="C28" s="9" t="str">
        <f>B18&amp;" + "&amp;B19</f>
        <v>x + y</v>
      </c>
    </row>
    <row r="30" spans="1:7" x14ac:dyDescent="0.25">
      <c r="A30" t="s">
        <v>48</v>
      </c>
      <c r="B30" t="s">
        <v>80</v>
      </c>
    </row>
    <row r="31" spans="1:7" x14ac:dyDescent="0.25">
      <c r="A31" t="s">
        <v>49</v>
      </c>
      <c r="B31" t="s">
        <v>81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1:G40"/>
  <sheetViews>
    <sheetView workbookViewId="0"/>
  </sheetViews>
  <sheetFormatPr defaultRowHeight="15" x14ac:dyDescent="0.25"/>
  <cols>
    <col min="1" max="1" width="13.7109375" bestFit="1" customWidth="1"/>
    <col min="2" max="2" width="50.7109375" customWidth="1"/>
    <col min="3" max="3" width="11.7109375" customWidth="1"/>
    <col min="4" max="4" width="13.42578125" bestFit="1" customWidth="1"/>
    <col min="5" max="5" width="14.42578125" bestFit="1" customWidth="1"/>
    <col min="6" max="6" width="22.5703125" bestFit="1" customWidth="1"/>
  </cols>
  <sheetData>
    <row r="1" spans="1:7" x14ac:dyDescent="0.25">
      <c r="A1" s="13" t="s">
        <v>83</v>
      </c>
      <c r="B1" s="13" t="s">
        <v>28</v>
      </c>
      <c r="C1" s="3"/>
      <c r="D1" s="3"/>
      <c r="E1" s="3"/>
      <c r="F1" s="3"/>
      <c r="G1" s="3"/>
    </row>
    <row r="2" spans="1:7" x14ac:dyDescent="0.25">
      <c r="A2" s="4" t="s">
        <v>29</v>
      </c>
      <c r="B2" s="4" t="s">
        <v>30</v>
      </c>
      <c r="C2" s="4"/>
      <c r="D2" s="4"/>
      <c r="E2" s="4"/>
      <c r="F2" s="4"/>
    </row>
    <row r="3" spans="1:7" x14ac:dyDescent="0.25">
      <c r="A3" s="2" t="s">
        <v>0</v>
      </c>
      <c r="B3" s="2" t="s">
        <v>2</v>
      </c>
      <c r="C3" s="2" t="s">
        <v>1</v>
      </c>
      <c r="D3" s="2" t="s">
        <v>3</v>
      </c>
      <c r="E3" s="2" t="s">
        <v>4</v>
      </c>
      <c r="F3" s="2" t="s">
        <v>10</v>
      </c>
    </row>
    <row r="4" spans="1:7" x14ac:dyDescent="0.25">
      <c r="A4" s="1">
        <v>43828</v>
      </c>
      <c r="B4" t="s">
        <v>6</v>
      </c>
      <c r="C4" t="s">
        <v>5</v>
      </c>
      <c r="D4" s="16">
        <v>75</v>
      </c>
      <c r="E4" s="17"/>
      <c r="F4" s="14" t="s">
        <v>11</v>
      </c>
    </row>
    <row r="5" spans="1:7" x14ac:dyDescent="0.25">
      <c r="B5" t="s">
        <v>69</v>
      </c>
      <c r="C5" t="s">
        <v>66</v>
      </c>
      <c r="D5" s="17"/>
      <c r="E5" s="17">
        <v>75</v>
      </c>
    </row>
    <row r="6" spans="1:7" x14ac:dyDescent="0.25">
      <c r="D6" s="17"/>
      <c r="E6" s="17"/>
    </row>
    <row r="7" spans="1:7" x14ac:dyDescent="0.25">
      <c r="A7" s="1">
        <v>43828</v>
      </c>
      <c r="B7" t="s">
        <v>6</v>
      </c>
      <c r="C7" t="s">
        <v>5</v>
      </c>
      <c r="D7" s="16">
        <v>80</v>
      </c>
      <c r="E7" s="17"/>
      <c r="F7" s="14" t="s">
        <v>11</v>
      </c>
    </row>
    <row r="8" spans="1:7" x14ac:dyDescent="0.25">
      <c r="B8" t="s">
        <v>69</v>
      </c>
      <c r="C8" t="s">
        <v>66</v>
      </c>
      <c r="D8" s="17"/>
      <c r="E8" s="17">
        <v>80</v>
      </c>
    </row>
    <row r="9" spans="1:7" x14ac:dyDescent="0.25">
      <c r="D9" s="17"/>
      <c r="E9" s="17"/>
    </row>
    <row r="10" spans="1:7" x14ac:dyDescent="0.25">
      <c r="A10" s="1">
        <v>43828</v>
      </c>
      <c r="B10" t="s">
        <v>6</v>
      </c>
      <c r="C10" t="s">
        <v>5</v>
      </c>
      <c r="D10" s="16">
        <v>90</v>
      </c>
      <c r="E10" s="17"/>
      <c r="F10" s="14" t="s">
        <v>11</v>
      </c>
    </row>
    <row r="11" spans="1:7" x14ac:dyDescent="0.25">
      <c r="B11" t="s">
        <v>69</v>
      </c>
      <c r="C11" t="s">
        <v>66</v>
      </c>
      <c r="D11" s="17"/>
      <c r="E11" s="17">
        <v>90</v>
      </c>
    </row>
    <row r="12" spans="1:7" x14ac:dyDescent="0.25">
      <c r="D12" s="17"/>
      <c r="E12" s="17"/>
    </row>
    <row r="13" spans="1:7" x14ac:dyDescent="0.25">
      <c r="A13" s="1">
        <v>43828</v>
      </c>
      <c r="B13" t="s">
        <v>68</v>
      </c>
      <c r="C13" t="s">
        <v>67</v>
      </c>
      <c r="D13" s="17">
        <v>85</v>
      </c>
      <c r="E13" s="17"/>
      <c r="F13" s="15" t="s">
        <v>70</v>
      </c>
    </row>
    <row r="14" spans="1:7" x14ac:dyDescent="0.25">
      <c r="B14" t="s">
        <v>6</v>
      </c>
      <c r="C14" t="s">
        <v>5</v>
      </c>
      <c r="D14" s="17"/>
      <c r="E14" s="18">
        <v>85</v>
      </c>
    </row>
    <row r="15" spans="1:7" x14ac:dyDescent="0.25">
      <c r="D15" s="17"/>
      <c r="E15" s="17"/>
    </row>
    <row r="16" spans="1:7" x14ac:dyDescent="0.25">
      <c r="A16" s="1">
        <v>43828</v>
      </c>
      <c r="B16" t="s">
        <v>68</v>
      </c>
      <c r="C16" t="s">
        <v>67</v>
      </c>
      <c r="D16" s="17">
        <v>105</v>
      </c>
      <c r="E16" s="17"/>
      <c r="F16" s="15" t="s">
        <v>70</v>
      </c>
    </row>
    <row r="17" spans="1:6" x14ac:dyDescent="0.25">
      <c r="B17" t="s">
        <v>6</v>
      </c>
      <c r="C17" t="s">
        <v>5</v>
      </c>
      <c r="D17" s="17"/>
      <c r="E17" s="18">
        <v>105</v>
      </c>
    </row>
    <row r="19" spans="1:6" x14ac:dyDescent="0.25">
      <c r="A19" s="1">
        <v>43830</v>
      </c>
      <c r="B19" t="s">
        <v>69</v>
      </c>
      <c r="C19" t="s">
        <v>66</v>
      </c>
      <c r="D19">
        <f>E5+E8+E11</f>
        <v>245</v>
      </c>
      <c r="F19" t="s">
        <v>13</v>
      </c>
    </row>
    <row r="20" spans="1:6" x14ac:dyDescent="0.25">
      <c r="A20" s="1"/>
      <c r="B20" t="s">
        <v>68</v>
      </c>
      <c r="C20" t="s">
        <v>67</v>
      </c>
      <c r="E20">
        <f>D13+D16</f>
        <v>190</v>
      </c>
      <c r="F20" t="s">
        <v>13</v>
      </c>
    </row>
    <row r="21" spans="1:6" x14ac:dyDescent="0.25">
      <c r="B21" t="s">
        <v>43</v>
      </c>
      <c r="C21" t="s">
        <v>14</v>
      </c>
      <c r="E21">
        <f>E5+E8+E11-D13-D16</f>
        <v>55</v>
      </c>
      <c r="F21" t="s">
        <v>76</v>
      </c>
    </row>
    <row r="23" spans="1:6" x14ac:dyDescent="0.25">
      <c r="A23" s="5" t="s">
        <v>15</v>
      </c>
      <c r="B23" s="6">
        <v>43830</v>
      </c>
      <c r="C23" s="5"/>
      <c r="D23" s="5"/>
      <c r="E23" s="5"/>
      <c r="F23" s="5"/>
    </row>
    <row r="24" spans="1:6" x14ac:dyDescent="0.25">
      <c r="A24" s="2" t="s">
        <v>1</v>
      </c>
      <c r="B24" s="2" t="s">
        <v>17</v>
      </c>
      <c r="C24" s="2" t="s">
        <v>16</v>
      </c>
      <c r="D24" s="2" t="s">
        <v>73</v>
      </c>
      <c r="E24" s="2" t="s">
        <v>72</v>
      </c>
      <c r="F24" s="2" t="s">
        <v>37</v>
      </c>
    </row>
    <row r="25" spans="1:6" x14ac:dyDescent="0.25">
      <c r="A25" t="s">
        <v>14</v>
      </c>
      <c r="B25" t="s">
        <v>18</v>
      </c>
      <c r="C25">
        <f>E21</f>
        <v>55</v>
      </c>
      <c r="D25">
        <f>D13+D16</f>
        <v>190</v>
      </c>
      <c r="E25">
        <v>1</v>
      </c>
      <c r="F25" t="s">
        <v>38</v>
      </c>
    </row>
    <row r="26" spans="1:6" x14ac:dyDescent="0.25">
      <c r="A26" t="s">
        <v>5</v>
      </c>
      <c r="B26" t="str">
        <f>"x + ("&amp;D4+D7+D10-E14-E17&amp;")"</f>
        <v>x + (55)</v>
      </c>
      <c r="C26" t="s">
        <v>18</v>
      </c>
      <c r="F26" t="s">
        <v>39</v>
      </c>
    </row>
    <row r="27" spans="1:6" x14ac:dyDescent="0.25">
      <c r="A27" t="s">
        <v>19</v>
      </c>
      <c r="B27" t="s">
        <v>27</v>
      </c>
      <c r="C27" t="s">
        <v>18</v>
      </c>
      <c r="F27" t="s">
        <v>54</v>
      </c>
    </row>
    <row r="30" spans="1:6" x14ac:dyDescent="0.25">
      <c r="A30" s="7" t="s">
        <v>44</v>
      </c>
      <c r="B30" s="8">
        <v>43830</v>
      </c>
      <c r="C30" s="7"/>
      <c r="D30" s="7"/>
      <c r="E30" s="7"/>
      <c r="F30" s="7"/>
    </row>
    <row r="31" spans="1:6" x14ac:dyDescent="0.25">
      <c r="A31" s="2" t="s">
        <v>75</v>
      </c>
      <c r="B31" s="2" t="s">
        <v>74</v>
      </c>
    </row>
    <row r="32" spans="1:6" x14ac:dyDescent="0.25">
      <c r="A32" s="10">
        <v>185</v>
      </c>
      <c r="B32" s="9" t="s">
        <v>21</v>
      </c>
      <c r="C32" s="9">
        <f>-MIN(-N(B25),N(C25))</f>
        <v>0</v>
      </c>
      <c r="D32" t="s">
        <v>47</v>
      </c>
    </row>
    <row r="33" spans="1:4" x14ac:dyDescent="0.25">
      <c r="A33" s="10">
        <v>186</v>
      </c>
      <c r="B33" s="9" t="s">
        <v>22</v>
      </c>
      <c r="C33" s="9">
        <f>IF(OR(E25=1,E25=2),D25,0)</f>
        <v>190</v>
      </c>
      <c r="D33" t="s">
        <v>61</v>
      </c>
    </row>
    <row r="34" spans="1:4" x14ac:dyDescent="0.25">
      <c r="A34" s="10">
        <v>187</v>
      </c>
      <c r="B34" s="9" t="s">
        <v>23</v>
      </c>
      <c r="C34" s="9">
        <f>IF(E25=1,-D25,0)</f>
        <v>-190</v>
      </c>
      <c r="D34" t="s">
        <v>53</v>
      </c>
    </row>
    <row r="35" spans="1:4" x14ac:dyDescent="0.25">
      <c r="A35" s="11">
        <v>188</v>
      </c>
      <c r="B35" s="12" t="s">
        <v>24</v>
      </c>
      <c r="C35" s="12"/>
    </row>
    <row r="36" spans="1:4" x14ac:dyDescent="0.25">
      <c r="A36" s="11">
        <v>189</v>
      </c>
      <c r="B36" s="12" t="s">
        <v>25</v>
      </c>
      <c r="C36" s="12"/>
    </row>
    <row r="37" spans="1:4" x14ac:dyDescent="0.25">
      <c r="A37" s="10">
        <v>190</v>
      </c>
      <c r="B37" s="9" t="s">
        <v>26</v>
      </c>
      <c r="C37" s="9" t="str">
        <f>"("&amp;B26&amp;") + ("&amp;B27&amp;")"</f>
        <v>(x + (55)) + (y)</v>
      </c>
      <c r="D37" t="s">
        <v>46</v>
      </c>
    </row>
    <row r="39" spans="1:4" x14ac:dyDescent="0.25">
      <c r="A39" t="s">
        <v>48</v>
      </c>
      <c r="B39" t="s">
        <v>50</v>
      </c>
    </row>
    <row r="40" spans="1:4" x14ac:dyDescent="0.25">
      <c r="A40" t="s">
        <v>49</v>
      </c>
      <c r="B40" t="s">
        <v>51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4"/>
  <dimension ref="A1:G40"/>
  <sheetViews>
    <sheetView workbookViewId="0"/>
  </sheetViews>
  <sheetFormatPr defaultRowHeight="15" x14ac:dyDescent="0.25"/>
  <cols>
    <col min="1" max="1" width="13.7109375" bestFit="1" customWidth="1"/>
    <col min="2" max="2" width="50.7109375" customWidth="1"/>
    <col min="3" max="3" width="11.7109375" customWidth="1"/>
    <col min="4" max="4" width="13.5703125" customWidth="1"/>
    <col min="5" max="5" width="15" customWidth="1"/>
    <col min="6" max="6" width="22.5703125" bestFit="1" customWidth="1"/>
  </cols>
  <sheetData>
    <row r="1" spans="1:6" x14ac:dyDescent="0.25">
      <c r="A1" s="13" t="s">
        <v>83</v>
      </c>
      <c r="B1" s="13" t="s">
        <v>28</v>
      </c>
      <c r="C1" s="3"/>
      <c r="D1" s="3"/>
      <c r="E1" s="3"/>
      <c r="F1" s="3"/>
    </row>
    <row r="2" spans="1:6" x14ac:dyDescent="0.25">
      <c r="A2" s="4" t="s">
        <v>29</v>
      </c>
      <c r="B2" s="4" t="s">
        <v>31</v>
      </c>
      <c r="C2" s="4"/>
      <c r="D2" s="4"/>
      <c r="E2" s="4"/>
      <c r="F2" s="4"/>
    </row>
    <row r="3" spans="1:6" x14ac:dyDescent="0.25">
      <c r="A3" s="2" t="s">
        <v>0</v>
      </c>
      <c r="B3" s="2" t="s">
        <v>2</v>
      </c>
      <c r="C3" s="2" t="s">
        <v>1</v>
      </c>
      <c r="D3" s="2" t="s">
        <v>3</v>
      </c>
      <c r="E3" s="2" t="s">
        <v>4</v>
      </c>
      <c r="F3" s="2" t="s">
        <v>10</v>
      </c>
    </row>
    <row r="4" spans="1:6" x14ac:dyDescent="0.25">
      <c r="A4" s="1">
        <v>43828</v>
      </c>
      <c r="B4" t="s">
        <v>35</v>
      </c>
      <c r="C4" t="s">
        <v>32</v>
      </c>
      <c r="D4" s="16">
        <v>75</v>
      </c>
      <c r="E4" s="17"/>
      <c r="F4" s="14" t="s">
        <v>11</v>
      </c>
    </row>
    <row r="5" spans="1:6" x14ac:dyDescent="0.25">
      <c r="B5" t="s">
        <v>56</v>
      </c>
      <c r="C5" t="s">
        <v>55</v>
      </c>
      <c r="D5" s="17"/>
      <c r="E5" s="17">
        <v>75</v>
      </c>
    </row>
    <row r="6" spans="1:6" x14ac:dyDescent="0.25">
      <c r="D6" s="17"/>
      <c r="E6" s="17"/>
    </row>
    <row r="7" spans="1:6" x14ac:dyDescent="0.25">
      <c r="A7" s="1">
        <v>43828</v>
      </c>
      <c r="B7" t="s">
        <v>35</v>
      </c>
      <c r="C7" t="s">
        <v>32</v>
      </c>
      <c r="D7" s="16">
        <v>80</v>
      </c>
      <c r="E7" s="17"/>
      <c r="F7" s="14" t="s">
        <v>11</v>
      </c>
    </row>
    <row r="8" spans="1:6" x14ac:dyDescent="0.25">
      <c r="B8" t="s">
        <v>56</v>
      </c>
      <c r="C8" t="s">
        <v>55</v>
      </c>
      <c r="D8" s="17"/>
      <c r="E8" s="17">
        <v>80</v>
      </c>
    </row>
    <row r="9" spans="1:6" x14ac:dyDescent="0.25">
      <c r="D9" s="17"/>
      <c r="E9" s="17"/>
    </row>
    <row r="10" spans="1:6" x14ac:dyDescent="0.25">
      <c r="A10" s="1">
        <v>43828</v>
      </c>
      <c r="B10" t="s">
        <v>35</v>
      </c>
      <c r="C10" t="s">
        <v>32</v>
      </c>
      <c r="D10" s="16">
        <v>90</v>
      </c>
      <c r="E10" s="17"/>
      <c r="F10" s="14" t="s">
        <v>11</v>
      </c>
    </row>
    <row r="11" spans="1:6" x14ac:dyDescent="0.25">
      <c r="B11" t="s">
        <v>56</v>
      </c>
      <c r="C11" t="s">
        <v>55</v>
      </c>
      <c r="D11" s="17"/>
      <c r="E11" s="17">
        <v>90</v>
      </c>
    </row>
    <row r="12" spans="1:6" x14ac:dyDescent="0.25">
      <c r="D12" s="17"/>
      <c r="E12" s="17"/>
    </row>
    <row r="13" spans="1:6" x14ac:dyDescent="0.25">
      <c r="A13" s="1">
        <v>43828</v>
      </c>
      <c r="B13" t="s">
        <v>56</v>
      </c>
      <c r="C13" t="s">
        <v>55</v>
      </c>
      <c r="D13" s="17">
        <v>85</v>
      </c>
      <c r="E13" s="17"/>
      <c r="F13" s="15" t="s">
        <v>12</v>
      </c>
    </row>
    <row r="14" spans="1:6" x14ac:dyDescent="0.25">
      <c r="B14" t="s">
        <v>36</v>
      </c>
      <c r="C14" t="s">
        <v>33</v>
      </c>
      <c r="D14" s="17"/>
      <c r="E14" s="18">
        <v>85</v>
      </c>
    </row>
    <row r="15" spans="1:6" x14ac:dyDescent="0.25">
      <c r="D15" s="17"/>
      <c r="E15" s="17"/>
    </row>
    <row r="16" spans="1:6" x14ac:dyDescent="0.25">
      <c r="A16" s="1">
        <v>43828</v>
      </c>
      <c r="B16" t="s">
        <v>56</v>
      </c>
      <c r="C16" t="s">
        <v>55</v>
      </c>
      <c r="D16" s="17">
        <v>105</v>
      </c>
      <c r="E16" s="17"/>
      <c r="F16" s="15" t="s">
        <v>12</v>
      </c>
    </row>
    <row r="17" spans="1:7" x14ac:dyDescent="0.25">
      <c r="B17" t="s">
        <v>36</v>
      </c>
      <c r="C17" t="s">
        <v>33</v>
      </c>
      <c r="D17" s="17"/>
      <c r="E17" s="18">
        <v>105</v>
      </c>
    </row>
    <row r="19" spans="1:7" x14ac:dyDescent="0.25">
      <c r="A19" s="1"/>
    </row>
    <row r="20" spans="1:7" x14ac:dyDescent="0.25">
      <c r="A20" s="1"/>
    </row>
    <row r="23" spans="1:7" x14ac:dyDescent="0.25">
      <c r="A23" s="5" t="s">
        <v>15</v>
      </c>
      <c r="B23" s="6">
        <v>43830</v>
      </c>
      <c r="C23" s="5"/>
      <c r="D23" s="5"/>
      <c r="E23" s="5"/>
      <c r="F23" s="5"/>
      <c r="G23" s="5"/>
    </row>
    <row r="24" spans="1:7" x14ac:dyDescent="0.25">
      <c r="A24" s="2" t="s">
        <v>1</v>
      </c>
      <c r="B24" s="2" t="s">
        <v>17</v>
      </c>
      <c r="C24" s="2" t="s">
        <v>34</v>
      </c>
      <c r="D24" s="2" t="s">
        <v>45</v>
      </c>
      <c r="E24" s="2" t="s">
        <v>72</v>
      </c>
      <c r="F24" s="2" t="s">
        <v>71</v>
      </c>
      <c r="G24" s="2" t="s">
        <v>37</v>
      </c>
    </row>
    <row r="25" spans="1:7" x14ac:dyDescent="0.25">
      <c r="A25" t="s">
        <v>32</v>
      </c>
      <c r="B25" t="s">
        <v>18</v>
      </c>
      <c r="C25">
        <f>D4+D7+D10</f>
        <v>245</v>
      </c>
      <c r="D25">
        <v>1</v>
      </c>
    </row>
    <row r="26" spans="1:7" x14ac:dyDescent="0.25">
      <c r="A26" t="s">
        <v>33</v>
      </c>
      <c r="B26" t="s">
        <v>18</v>
      </c>
      <c r="C26">
        <f>D13+D16</f>
        <v>190</v>
      </c>
      <c r="D26">
        <v>1</v>
      </c>
      <c r="E26">
        <v>1</v>
      </c>
    </row>
    <row r="27" spans="1:7" x14ac:dyDescent="0.25">
      <c r="A27" t="s">
        <v>5</v>
      </c>
      <c r="B27" t="s">
        <v>20</v>
      </c>
      <c r="C27" t="s">
        <v>18</v>
      </c>
      <c r="E27" t="s">
        <v>54</v>
      </c>
    </row>
    <row r="28" spans="1:7" x14ac:dyDescent="0.25">
      <c r="A28" t="s">
        <v>19</v>
      </c>
      <c r="B28" t="s">
        <v>27</v>
      </c>
      <c r="C28" t="s">
        <v>18</v>
      </c>
      <c r="E28" t="s">
        <v>54</v>
      </c>
    </row>
    <row r="30" spans="1:7" x14ac:dyDescent="0.25">
      <c r="A30" s="7" t="s">
        <v>44</v>
      </c>
      <c r="B30" s="8">
        <v>43830</v>
      </c>
      <c r="C30" s="7"/>
      <c r="D30" s="7"/>
      <c r="E30" s="7"/>
      <c r="F30" s="7"/>
      <c r="G30" s="7"/>
    </row>
    <row r="31" spans="1:7" x14ac:dyDescent="0.25">
      <c r="A31" s="2" t="s">
        <v>75</v>
      </c>
      <c r="B31" s="2" t="s">
        <v>74</v>
      </c>
    </row>
    <row r="32" spans="1:7" x14ac:dyDescent="0.25">
      <c r="A32" s="11">
        <v>185</v>
      </c>
      <c r="B32" s="12" t="s">
        <v>21</v>
      </c>
      <c r="C32" s="12"/>
    </row>
    <row r="33" spans="1:3" x14ac:dyDescent="0.25">
      <c r="A33" s="11">
        <v>186</v>
      </c>
      <c r="B33" s="12" t="s">
        <v>22</v>
      </c>
      <c r="C33" s="12"/>
    </row>
    <row r="34" spans="1:3" x14ac:dyDescent="0.25">
      <c r="A34" s="11">
        <v>187</v>
      </c>
      <c r="B34" s="12" t="s">
        <v>23</v>
      </c>
      <c r="C34" s="12"/>
    </row>
    <row r="35" spans="1:3" x14ac:dyDescent="0.25">
      <c r="A35" s="10">
        <v>188</v>
      </c>
      <c r="B35" s="9" t="s">
        <v>24</v>
      </c>
      <c r="C35" s="9">
        <f>C25</f>
        <v>245</v>
      </c>
    </row>
    <row r="36" spans="1:3" x14ac:dyDescent="0.25">
      <c r="A36" s="10">
        <v>189</v>
      </c>
      <c r="B36" s="9" t="s">
        <v>25</v>
      </c>
      <c r="C36" s="9">
        <f>IF(E26=1,-MIN(C25,C26),0)</f>
        <v>-190</v>
      </c>
    </row>
    <row r="37" spans="1:3" x14ac:dyDescent="0.25">
      <c r="A37" s="10">
        <v>190</v>
      </c>
      <c r="B37" s="9" t="s">
        <v>26</v>
      </c>
      <c r="C37" s="9" t="str">
        <f>B27&amp;" + "&amp;B28</f>
        <v>x + y</v>
      </c>
    </row>
    <row r="39" spans="1:3" x14ac:dyDescent="0.25">
      <c r="A39" t="s">
        <v>48</v>
      </c>
      <c r="B39" t="s">
        <v>52</v>
      </c>
    </row>
    <row r="40" spans="1:3" x14ac:dyDescent="0.25">
      <c r="A40" t="s">
        <v>49</v>
      </c>
      <c r="B40" t="s">
        <v>65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5"/>
  <dimension ref="A1:F32"/>
  <sheetViews>
    <sheetView topLeftCell="A11" workbookViewId="0">
      <selection activeCell="A34" sqref="A34"/>
    </sheetView>
  </sheetViews>
  <sheetFormatPr defaultRowHeight="15" x14ac:dyDescent="0.25"/>
  <cols>
    <col min="1" max="1" width="13.7109375" bestFit="1" customWidth="1"/>
    <col min="2" max="2" width="50.7109375" customWidth="1"/>
    <col min="3" max="3" width="11.7109375" customWidth="1"/>
    <col min="4" max="4" width="13.42578125" bestFit="1" customWidth="1"/>
    <col min="5" max="5" width="14.42578125" bestFit="1" customWidth="1"/>
    <col min="6" max="6" width="22.5703125" bestFit="1" customWidth="1"/>
  </cols>
  <sheetData>
    <row r="1" spans="1:6" x14ac:dyDescent="0.25">
      <c r="A1" s="13" t="s">
        <v>86</v>
      </c>
      <c r="B1" s="13" t="s">
        <v>42</v>
      </c>
      <c r="C1" s="3"/>
      <c r="D1" s="3"/>
      <c r="E1" s="3"/>
      <c r="F1" s="3"/>
    </row>
    <row r="2" spans="1:6" x14ac:dyDescent="0.25">
      <c r="A2" s="4" t="s">
        <v>29</v>
      </c>
      <c r="B2" s="4" t="s">
        <v>30</v>
      </c>
      <c r="C2" s="4"/>
      <c r="D2" s="4"/>
      <c r="E2" s="4"/>
      <c r="F2" s="4"/>
    </row>
    <row r="3" spans="1:6" x14ac:dyDescent="0.25">
      <c r="A3" s="2" t="s">
        <v>0</v>
      </c>
      <c r="B3" s="2" t="s">
        <v>2</v>
      </c>
      <c r="C3" s="2" t="s">
        <v>1</v>
      </c>
      <c r="D3" s="2" t="s">
        <v>3</v>
      </c>
      <c r="E3" s="2" t="s">
        <v>4</v>
      </c>
      <c r="F3" s="2" t="s">
        <v>10</v>
      </c>
    </row>
    <row r="4" spans="1:6" x14ac:dyDescent="0.25">
      <c r="A4" s="1">
        <v>43828</v>
      </c>
      <c r="B4" t="s">
        <v>6</v>
      </c>
      <c r="C4" t="s">
        <v>5</v>
      </c>
      <c r="D4" s="16">
        <v>75</v>
      </c>
      <c r="E4" s="17"/>
      <c r="F4" s="14" t="s">
        <v>11</v>
      </c>
    </row>
    <row r="5" spans="1:6" x14ac:dyDescent="0.25">
      <c r="B5" t="s">
        <v>69</v>
      </c>
      <c r="C5" t="s">
        <v>66</v>
      </c>
      <c r="D5" s="17"/>
      <c r="E5" s="17">
        <v>75</v>
      </c>
    </row>
    <row r="6" spans="1:6" x14ac:dyDescent="0.25">
      <c r="D6" s="17"/>
      <c r="E6" s="17"/>
    </row>
    <row r="7" spans="1:6" x14ac:dyDescent="0.25">
      <c r="A7" s="1">
        <v>43828</v>
      </c>
      <c r="B7" t="s">
        <v>68</v>
      </c>
      <c r="C7" t="s">
        <v>67</v>
      </c>
      <c r="D7" s="17">
        <v>105</v>
      </c>
      <c r="E7" s="17"/>
      <c r="F7" s="15" t="s">
        <v>70</v>
      </c>
    </row>
    <row r="8" spans="1:6" x14ac:dyDescent="0.25">
      <c r="B8" t="s">
        <v>6</v>
      </c>
      <c r="C8" t="s">
        <v>5</v>
      </c>
      <c r="D8" s="17"/>
      <c r="E8" s="18">
        <v>105</v>
      </c>
    </row>
    <row r="10" spans="1:6" x14ac:dyDescent="0.25">
      <c r="A10" s="1">
        <v>43830</v>
      </c>
      <c r="B10" t="s">
        <v>40</v>
      </c>
      <c r="C10" t="s">
        <v>9</v>
      </c>
      <c r="D10">
        <f>-E5+D7</f>
        <v>30</v>
      </c>
      <c r="F10" t="s">
        <v>77</v>
      </c>
    </row>
    <row r="11" spans="1:6" x14ac:dyDescent="0.25">
      <c r="A11" s="1"/>
      <c r="B11" t="s">
        <v>69</v>
      </c>
      <c r="C11" t="s">
        <v>66</v>
      </c>
      <c r="D11">
        <f>E5</f>
        <v>75</v>
      </c>
      <c r="F11" t="s">
        <v>13</v>
      </c>
    </row>
    <row r="12" spans="1:6" x14ac:dyDescent="0.25">
      <c r="B12" t="s">
        <v>68</v>
      </c>
      <c r="C12" t="s">
        <v>67</v>
      </c>
      <c r="E12">
        <f>D7</f>
        <v>105</v>
      </c>
      <c r="F12" t="s">
        <v>13</v>
      </c>
    </row>
    <row r="15" spans="1:6" x14ac:dyDescent="0.25">
      <c r="A15" s="5" t="s">
        <v>15</v>
      </c>
      <c r="B15" s="6">
        <v>43830</v>
      </c>
      <c r="C15" s="5"/>
      <c r="D15" s="5"/>
      <c r="E15" s="5"/>
      <c r="F15" s="5"/>
    </row>
    <row r="16" spans="1:6" x14ac:dyDescent="0.25">
      <c r="A16" s="2" t="s">
        <v>1</v>
      </c>
      <c r="B16" s="2" t="s">
        <v>17</v>
      </c>
      <c r="C16" s="2" t="s">
        <v>16</v>
      </c>
      <c r="D16" s="2" t="s">
        <v>73</v>
      </c>
      <c r="E16" s="2" t="s">
        <v>72</v>
      </c>
      <c r="F16" s="2" t="s">
        <v>37</v>
      </c>
    </row>
    <row r="17" spans="1:6" x14ac:dyDescent="0.25">
      <c r="A17" t="s">
        <v>9</v>
      </c>
      <c r="B17">
        <f>D10</f>
        <v>30</v>
      </c>
      <c r="C17" t="s">
        <v>18</v>
      </c>
      <c r="D17">
        <f>D4</f>
        <v>75</v>
      </c>
      <c r="E17">
        <v>2</v>
      </c>
      <c r="F17" t="s">
        <v>41</v>
      </c>
    </row>
    <row r="18" spans="1:6" x14ac:dyDescent="0.25">
      <c r="A18" t="s">
        <v>5</v>
      </c>
      <c r="B18" t="str">
        <f>"x + ("&amp;D4-E8&amp;")"</f>
        <v>x + (-30)</v>
      </c>
      <c r="C18" t="s">
        <v>18</v>
      </c>
      <c r="F18" t="s">
        <v>85</v>
      </c>
    </row>
    <row r="19" spans="1:6" x14ac:dyDescent="0.25">
      <c r="A19" t="s">
        <v>19</v>
      </c>
      <c r="B19" t="s">
        <v>27</v>
      </c>
      <c r="C19" t="s">
        <v>18</v>
      </c>
      <c r="F19" t="s">
        <v>54</v>
      </c>
    </row>
    <row r="22" spans="1:6" x14ac:dyDescent="0.25">
      <c r="A22" s="7" t="s">
        <v>44</v>
      </c>
      <c r="B22" s="8">
        <v>43830</v>
      </c>
      <c r="C22" s="7"/>
      <c r="D22" s="7"/>
      <c r="E22" s="7"/>
      <c r="F22" s="7"/>
    </row>
    <row r="23" spans="1:6" x14ac:dyDescent="0.25">
      <c r="A23" s="2" t="s">
        <v>75</v>
      </c>
      <c r="B23" s="2" t="s">
        <v>74</v>
      </c>
    </row>
    <row r="24" spans="1:6" x14ac:dyDescent="0.25">
      <c r="A24" s="10">
        <v>185</v>
      </c>
      <c r="B24" s="9" t="s">
        <v>21</v>
      </c>
      <c r="C24" s="9">
        <f>-MIN(-N(B17),N(C17))</f>
        <v>30</v>
      </c>
      <c r="D24" t="s">
        <v>59</v>
      </c>
    </row>
    <row r="25" spans="1:6" x14ac:dyDescent="0.25">
      <c r="A25" s="10">
        <v>186</v>
      </c>
      <c r="B25" s="9" t="s">
        <v>22</v>
      </c>
      <c r="C25" s="9">
        <f>D17</f>
        <v>75</v>
      </c>
      <c r="D25" t="s">
        <v>60</v>
      </c>
    </row>
    <row r="26" spans="1:6" x14ac:dyDescent="0.25">
      <c r="A26" s="10">
        <v>187</v>
      </c>
      <c r="B26" s="9" t="s">
        <v>23</v>
      </c>
      <c r="C26" s="9">
        <f>IF(E17=1,-D17,0)</f>
        <v>0</v>
      </c>
      <c r="D26" t="s">
        <v>53</v>
      </c>
    </row>
    <row r="27" spans="1:6" x14ac:dyDescent="0.25">
      <c r="A27" s="11">
        <v>188</v>
      </c>
      <c r="B27" s="12" t="s">
        <v>24</v>
      </c>
      <c r="C27" s="12"/>
    </row>
    <row r="28" spans="1:6" x14ac:dyDescent="0.25">
      <c r="A28" s="11">
        <v>189</v>
      </c>
      <c r="B28" s="12" t="s">
        <v>25</v>
      </c>
      <c r="C28" s="12"/>
    </row>
    <row r="29" spans="1:6" x14ac:dyDescent="0.25">
      <c r="A29" s="10">
        <v>190</v>
      </c>
      <c r="B29" s="9" t="s">
        <v>26</v>
      </c>
      <c r="C29" s="9" t="str">
        <f>"("&amp;B18&amp;") + ("&amp;B19&amp;")"</f>
        <v>(x + (-30)) + (y)</v>
      </c>
      <c r="D29" t="s">
        <v>62</v>
      </c>
    </row>
    <row r="31" spans="1:6" x14ac:dyDescent="0.25">
      <c r="A31" t="s">
        <v>48</v>
      </c>
      <c r="B31" t="s">
        <v>58</v>
      </c>
    </row>
    <row r="32" spans="1:6" x14ac:dyDescent="0.25">
      <c r="A32" t="s">
        <v>49</v>
      </c>
      <c r="B32" t="s">
        <v>87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6"/>
  <dimension ref="A1:G32"/>
  <sheetViews>
    <sheetView topLeftCell="A4" workbookViewId="0"/>
  </sheetViews>
  <sheetFormatPr defaultRowHeight="15" x14ac:dyDescent="0.25"/>
  <cols>
    <col min="1" max="1" width="13.7109375" bestFit="1" customWidth="1"/>
    <col min="2" max="2" width="50.7109375" customWidth="1"/>
    <col min="3" max="3" width="11.7109375" customWidth="1"/>
    <col min="4" max="4" width="13.5703125" customWidth="1"/>
    <col min="5" max="5" width="15" customWidth="1"/>
    <col min="6" max="6" width="22.5703125" bestFit="1" customWidth="1"/>
  </cols>
  <sheetData>
    <row r="1" spans="1:7" x14ac:dyDescent="0.25">
      <c r="A1" s="13" t="s">
        <v>86</v>
      </c>
      <c r="B1" s="13" t="s">
        <v>42</v>
      </c>
      <c r="C1" s="3"/>
      <c r="D1" s="3"/>
      <c r="E1" s="3"/>
      <c r="F1" s="3"/>
    </row>
    <row r="2" spans="1:7" x14ac:dyDescent="0.25">
      <c r="A2" s="4" t="s">
        <v>29</v>
      </c>
      <c r="B2" s="4" t="s">
        <v>31</v>
      </c>
      <c r="C2" s="4"/>
      <c r="D2" s="4"/>
      <c r="E2" s="4"/>
      <c r="F2" s="4"/>
    </row>
    <row r="3" spans="1:7" x14ac:dyDescent="0.25">
      <c r="A3" s="2" t="s">
        <v>0</v>
      </c>
      <c r="B3" s="2" t="s">
        <v>2</v>
      </c>
      <c r="C3" s="2" t="s">
        <v>1</v>
      </c>
      <c r="D3" s="2" t="s">
        <v>3</v>
      </c>
      <c r="E3" s="2" t="s">
        <v>4</v>
      </c>
      <c r="F3" s="2" t="s">
        <v>10</v>
      </c>
    </row>
    <row r="4" spans="1:7" x14ac:dyDescent="0.25">
      <c r="A4" s="1">
        <v>43828</v>
      </c>
      <c r="B4" t="s">
        <v>35</v>
      </c>
      <c r="C4" t="s">
        <v>32</v>
      </c>
      <c r="D4" s="16">
        <v>75</v>
      </c>
      <c r="E4" s="17"/>
      <c r="F4" s="14" t="s">
        <v>11</v>
      </c>
    </row>
    <row r="5" spans="1:7" x14ac:dyDescent="0.25">
      <c r="B5" t="s">
        <v>8</v>
      </c>
      <c r="C5" t="s">
        <v>7</v>
      </c>
      <c r="D5" s="17"/>
      <c r="E5" s="17">
        <v>75</v>
      </c>
    </row>
    <row r="6" spans="1:7" x14ac:dyDescent="0.25">
      <c r="D6" s="17"/>
      <c r="E6" s="17"/>
    </row>
    <row r="7" spans="1:7" x14ac:dyDescent="0.25">
      <c r="A7" s="1">
        <v>43828</v>
      </c>
      <c r="B7" t="s">
        <v>8</v>
      </c>
      <c r="C7" t="s">
        <v>7</v>
      </c>
      <c r="D7" s="17">
        <v>105</v>
      </c>
      <c r="E7" s="17"/>
      <c r="F7" s="15" t="s">
        <v>12</v>
      </c>
    </row>
    <row r="8" spans="1:7" x14ac:dyDescent="0.25">
      <c r="B8" t="s">
        <v>36</v>
      </c>
      <c r="C8" t="s">
        <v>33</v>
      </c>
      <c r="D8" s="17"/>
      <c r="E8" s="18">
        <v>105</v>
      </c>
    </row>
    <row r="10" spans="1:7" x14ac:dyDescent="0.25">
      <c r="A10" s="1"/>
    </row>
    <row r="11" spans="1:7" x14ac:dyDescent="0.25">
      <c r="A11" s="1"/>
    </row>
    <row r="15" spans="1:7" x14ac:dyDescent="0.25">
      <c r="A15" s="5" t="s">
        <v>15</v>
      </c>
      <c r="B15" s="6">
        <v>43830</v>
      </c>
      <c r="C15" s="5"/>
      <c r="D15" s="5"/>
      <c r="E15" s="5"/>
      <c r="F15" s="5"/>
      <c r="G15" s="5"/>
    </row>
    <row r="16" spans="1:7" x14ac:dyDescent="0.25">
      <c r="A16" s="2" t="s">
        <v>1</v>
      </c>
      <c r="B16" s="2" t="s">
        <v>17</v>
      </c>
      <c r="C16" s="2" t="s">
        <v>34</v>
      </c>
      <c r="D16" s="2" t="s">
        <v>45</v>
      </c>
      <c r="E16" s="2" t="s">
        <v>72</v>
      </c>
      <c r="F16" s="2" t="s">
        <v>71</v>
      </c>
      <c r="G16" s="2" t="s">
        <v>37</v>
      </c>
    </row>
    <row r="17" spans="1:6" x14ac:dyDescent="0.25">
      <c r="A17" t="s">
        <v>32</v>
      </c>
      <c r="B17" t="s">
        <v>18</v>
      </c>
      <c r="C17">
        <f>D4</f>
        <v>75</v>
      </c>
      <c r="D17">
        <v>1</v>
      </c>
      <c r="E17" t="s">
        <v>18</v>
      </c>
    </row>
    <row r="18" spans="1:6" x14ac:dyDescent="0.25">
      <c r="A18" t="s">
        <v>33</v>
      </c>
      <c r="B18" t="s">
        <v>18</v>
      </c>
      <c r="C18">
        <f>E8</f>
        <v>105</v>
      </c>
      <c r="D18">
        <v>1</v>
      </c>
      <c r="E18">
        <v>1</v>
      </c>
    </row>
    <row r="19" spans="1:6" x14ac:dyDescent="0.25">
      <c r="A19" t="s">
        <v>5</v>
      </c>
      <c r="B19" t="s">
        <v>20</v>
      </c>
      <c r="C19" t="s">
        <v>18</v>
      </c>
    </row>
    <row r="20" spans="1:6" x14ac:dyDescent="0.25">
      <c r="A20" t="s">
        <v>19</v>
      </c>
      <c r="B20" t="s">
        <v>27</v>
      </c>
      <c r="C20" t="s">
        <v>18</v>
      </c>
    </row>
    <row r="22" spans="1:6" x14ac:dyDescent="0.25">
      <c r="A22" s="7" t="s">
        <v>44</v>
      </c>
      <c r="B22" s="8">
        <v>43830</v>
      </c>
      <c r="C22" s="7"/>
      <c r="D22" s="7"/>
      <c r="E22" s="7"/>
      <c r="F22" s="7"/>
    </row>
    <row r="23" spans="1:6" x14ac:dyDescent="0.25">
      <c r="A23" s="2" t="s">
        <v>75</v>
      </c>
      <c r="B23" s="2" t="s">
        <v>74</v>
      </c>
    </row>
    <row r="24" spans="1:6" x14ac:dyDescent="0.25">
      <c r="A24" s="11">
        <v>185</v>
      </c>
      <c r="B24" s="12" t="s">
        <v>21</v>
      </c>
      <c r="C24" s="12"/>
    </row>
    <row r="25" spans="1:6" x14ac:dyDescent="0.25">
      <c r="A25" s="11">
        <v>186</v>
      </c>
      <c r="B25" s="12" t="s">
        <v>22</v>
      </c>
      <c r="C25" s="12"/>
    </row>
    <row r="26" spans="1:6" x14ac:dyDescent="0.25">
      <c r="A26" s="11">
        <v>187</v>
      </c>
      <c r="B26" s="12" t="s">
        <v>23</v>
      </c>
      <c r="C26" s="12"/>
    </row>
    <row r="27" spans="1:6" x14ac:dyDescent="0.25">
      <c r="A27" s="10">
        <v>188</v>
      </c>
      <c r="B27" s="9" t="s">
        <v>24</v>
      </c>
      <c r="C27" s="9">
        <f>C17</f>
        <v>75</v>
      </c>
    </row>
    <row r="28" spans="1:6" x14ac:dyDescent="0.25">
      <c r="A28" s="10">
        <v>189</v>
      </c>
      <c r="B28" s="9" t="s">
        <v>25</v>
      </c>
      <c r="C28" s="9">
        <f>IF(E18=1,-MIN(C18,C17),0)</f>
        <v>-75</v>
      </c>
    </row>
    <row r="29" spans="1:6" x14ac:dyDescent="0.25">
      <c r="A29" s="10">
        <v>190</v>
      </c>
      <c r="B29" s="9" t="s">
        <v>26</v>
      </c>
      <c r="C29" s="9" t="str">
        <f>B19&amp;" + "&amp;B20</f>
        <v>x + y</v>
      </c>
    </row>
    <row r="31" spans="1:6" x14ac:dyDescent="0.25">
      <c r="A31" t="s">
        <v>48</v>
      </c>
      <c r="B31" t="s">
        <v>58</v>
      </c>
    </row>
    <row r="32" spans="1:6" x14ac:dyDescent="0.25">
      <c r="A32" t="s">
        <v>49</v>
      </c>
      <c r="B32" t="s">
        <v>88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7"/>
  <dimension ref="A1:F41"/>
  <sheetViews>
    <sheetView workbookViewId="0"/>
  </sheetViews>
  <sheetFormatPr defaultRowHeight="15" x14ac:dyDescent="0.25"/>
  <cols>
    <col min="1" max="1" width="13.7109375" bestFit="1" customWidth="1"/>
    <col min="2" max="2" width="50.7109375" customWidth="1"/>
    <col min="3" max="3" width="11.7109375" customWidth="1"/>
    <col min="4" max="4" width="13.42578125" bestFit="1" customWidth="1"/>
    <col min="5" max="5" width="14.42578125" bestFit="1" customWidth="1"/>
    <col min="6" max="6" width="22.5703125" bestFit="1" customWidth="1"/>
  </cols>
  <sheetData>
    <row r="1" spans="1:6" x14ac:dyDescent="0.25">
      <c r="A1" s="13" t="s">
        <v>84</v>
      </c>
      <c r="B1" s="13" t="s">
        <v>42</v>
      </c>
      <c r="C1" s="3"/>
      <c r="D1" s="3"/>
      <c r="E1" s="3"/>
      <c r="F1" s="3"/>
    </row>
    <row r="2" spans="1:6" x14ac:dyDescent="0.25">
      <c r="A2" s="4" t="s">
        <v>29</v>
      </c>
      <c r="B2" s="4" t="s">
        <v>30</v>
      </c>
      <c r="C2" s="4"/>
      <c r="D2" s="4"/>
      <c r="E2" s="4"/>
      <c r="F2" s="4"/>
    </row>
    <row r="3" spans="1:6" x14ac:dyDescent="0.25">
      <c r="A3" s="2" t="s">
        <v>0</v>
      </c>
      <c r="B3" s="2" t="s">
        <v>2</v>
      </c>
      <c r="C3" s="2" t="s">
        <v>1</v>
      </c>
      <c r="D3" s="2" t="s">
        <v>3</v>
      </c>
      <c r="E3" s="2" t="s">
        <v>4</v>
      </c>
      <c r="F3" s="2" t="s">
        <v>10</v>
      </c>
    </row>
    <row r="4" spans="1:6" x14ac:dyDescent="0.25">
      <c r="A4" s="1">
        <v>43828</v>
      </c>
      <c r="B4" t="s">
        <v>6</v>
      </c>
      <c r="C4" t="s">
        <v>5</v>
      </c>
      <c r="D4" s="16">
        <v>75</v>
      </c>
      <c r="E4" s="17"/>
      <c r="F4" s="14" t="s">
        <v>11</v>
      </c>
    </row>
    <row r="5" spans="1:6" x14ac:dyDescent="0.25">
      <c r="B5" t="s">
        <v>69</v>
      </c>
      <c r="C5" t="s">
        <v>66</v>
      </c>
      <c r="D5" s="17"/>
      <c r="E5" s="17">
        <v>75</v>
      </c>
    </row>
    <row r="6" spans="1:6" x14ac:dyDescent="0.25">
      <c r="D6" s="17"/>
      <c r="E6" s="17"/>
    </row>
    <row r="7" spans="1:6" x14ac:dyDescent="0.25">
      <c r="A7" s="1">
        <v>43828</v>
      </c>
      <c r="B7" t="s">
        <v>6</v>
      </c>
      <c r="C7" t="s">
        <v>5</v>
      </c>
      <c r="D7" s="16">
        <v>80</v>
      </c>
      <c r="E7" s="17"/>
      <c r="F7" s="14" t="s">
        <v>11</v>
      </c>
    </row>
    <row r="8" spans="1:6" x14ac:dyDescent="0.25">
      <c r="B8" t="s">
        <v>69</v>
      </c>
      <c r="C8" t="s">
        <v>66</v>
      </c>
      <c r="D8" s="17"/>
      <c r="E8" s="17">
        <v>80</v>
      </c>
    </row>
    <row r="9" spans="1:6" x14ac:dyDescent="0.25">
      <c r="D9" s="17"/>
      <c r="E9" s="17"/>
    </row>
    <row r="10" spans="1:6" x14ac:dyDescent="0.25">
      <c r="A10" s="1">
        <v>43828</v>
      </c>
      <c r="B10" t="s">
        <v>68</v>
      </c>
      <c r="C10" t="s">
        <v>67</v>
      </c>
      <c r="D10" s="17">
        <v>90</v>
      </c>
      <c r="E10" s="17"/>
      <c r="F10" s="15" t="s">
        <v>70</v>
      </c>
    </row>
    <row r="11" spans="1:6" x14ac:dyDescent="0.25">
      <c r="B11" t="s">
        <v>8</v>
      </c>
      <c r="C11" t="s">
        <v>5</v>
      </c>
      <c r="D11" s="17"/>
      <c r="E11" s="18">
        <v>90</v>
      </c>
    </row>
    <row r="12" spans="1:6" x14ac:dyDescent="0.25">
      <c r="D12" s="17"/>
      <c r="E12" s="17"/>
    </row>
    <row r="13" spans="1:6" x14ac:dyDescent="0.25">
      <c r="A13" s="1">
        <v>43828</v>
      </c>
      <c r="B13" t="s">
        <v>68</v>
      </c>
      <c r="C13" t="s">
        <v>67</v>
      </c>
      <c r="D13" s="17">
        <v>85</v>
      </c>
      <c r="E13" s="17"/>
      <c r="F13" s="15" t="s">
        <v>70</v>
      </c>
    </row>
    <row r="14" spans="1:6" x14ac:dyDescent="0.25">
      <c r="B14" t="s">
        <v>6</v>
      </c>
      <c r="C14" t="s">
        <v>5</v>
      </c>
      <c r="D14" s="17"/>
      <c r="E14" s="18">
        <v>85</v>
      </c>
    </row>
    <row r="15" spans="1:6" x14ac:dyDescent="0.25">
      <c r="D15" s="17"/>
      <c r="E15" s="17"/>
    </row>
    <row r="16" spans="1:6" x14ac:dyDescent="0.25">
      <c r="A16" s="1">
        <v>43828</v>
      </c>
      <c r="B16" t="s">
        <v>68</v>
      </c>
      <c r="C16" t="s">
        <v>67</v>
      </c>
      <c r="D16" s="17">
        <v>105</v>
      </c>
      <c r="E16" s="17"/>
      <c r="F16" s="15" t="s">
        <v>70</v>
      </c>
    </row>
    <row r="17" spans="1:6" x14ac:dyDescent="0.25">
      <c r="B17" t="s">
        <v>6</v>
      </c>
      <c r="C17" t="s">
        <v>5</v>
      </c>
      <c r="D17" s="17"/>
      <c r="E17" s="18">
        <v>105</v>
      </c>
    </row>
    <row r="19" spans="1:6" x14ac:dyDescent="0.25">
      <c r="A19" s="1">
        <v>43830</v>
      </c>
      <c r="B19" t="s">
        <v>40</v>
      </c>
      <c r="C19" t="s">
        <v>9</v>
      </c>
      <c r="D19">
        <f>-E5-E8+D10+D13+D16</f>
        <v>125</v>
      </c>
      <c r="F19" t="s">
        <v>77</v>
      </c>
    </row>
    <row r="20" spans="1:6" x14ac:dyDescent="0.25">
      <c r="A20" s="1"/>
      <c r="B20" t="s">
        <v>69</v>
      </c>
      <c r="C20" t="s">
        <v>66</v>
      </c>
      <c r="D20">
        <f>E5+E8</f>
        <v>155</v>
      </c>
      <c r="F20" t="s">
        <v>13</v>
      </c>
    </row>
    <row r="21" spans="1:6" x14ac:dyDescent="0.25">
      <c r="B21" t="s">
        <v>68</v>
      </c>
      <c r="C21" t="s">
        <v>67</v>
      </c>
      <c r="E21">
        <f>D10+D13+D16</f>
        <v>280</v>
      </c>
      <c r="F21" t="s">
        <v>13</v>
      </c>
    </row>
    <row r="24" spans="1:6" x14ac:dyDescent="0.25">
      <c r="A24" s="5" t="s">
        <v>15</v>
      </c>
      <c r="B24" s="6">
        <v>43830</v>
      </c>
      <c r="C24" s="5"/>
      <c r="D24" s="5"/>
      <c r="E24" s="5"/>
      <c r="F24" s="5"/>
    </row>
    <row r="25" spans="1:6" x14ac:dyDescent="0.25">
      <c r="A25" s="2" t="s">
        <v>1</v>
      </c>
      <c r="B25" s="2" t="s">
        <v>17</v>
      </c>
      <c r="C25" s="2" t="s">
        <v>16</v>
      </c>
      <c r="D25" s="2" t="s">
        <v>73</v>
      </c>
      <c r="E25" s="2" t="s">
        <v>72</v>
      </c>
      <c r="F25" s="2" t="s">
        <v>37</v>
      </c>
    </row>
    <row r="26" spans="1:6" x14ac:dyDescent="0.25">
      <c r="A26" t="s">
        <v>9</v>
      </c>
      <c r="B26">
        <f>D19</f>
        <v>125</v>
      </c>
      <c r="C26" t="s">
        <v>18</v>
      </c>
      <c r="D26">
        <f>D4+D7</f>
        <v>155</v>
      </c>
      <c r="E26">
        <v>1</v>
      </c>
      <c r="F26" t="s">
        <v>41</v>
      </c>
    </row>
    <row r="27" spans="1:6" x14ac:dyDescent="0.25">
      <c r="A27" t="s">
        <v>5</v>
      </c>
      <c r="B27" t="str">
        <f>"x + ("&amp;D4+D7-E11-E14-E17&amp;")"</f>
        <v>x + (-125)</v>
      </c>
      <c r="C27" t="s">
        <v>18</v>
      </c>
      <c r="F27" t="s">
        <v>57</v>
      </c>
    </row>
    <row r="28" spans="1:6" x14ac:dyDescent="0.25">
      <c r="A28" t="s">
        <v>19</v>
      </c>
      <c r="B28" t="s">
        <v>27</v>
      </c>
      <c r="C28" t="s">
        <v>18</v>
      </c>
      <c r="F28" t="s">
        <v>54</v>
      </c>
    </row>
    <row r="31" spans="1:6" x14ac:dyDescent="0.25">
      <c r="A31" s="7" t="s">
        <v>44</v>
      </c>
      <c r="B31" s="8">
        <v>43830</v>
      </c>
      <c r="C31" s="7"/>
      <c r="D31" s="7"/>
      <c r="E31" s="7"/>
      <c r="F31" s="7"/>
    </row>
    <row r="32" spans="1:6" x14ac:dyDescent="0.25">
      <c r="A32" s="2" t="s">
        <v>75</v>
      </c>
      <c r="B32" s="2" t="s">
        <v>74</v>
      </c>
    </row>
    <row r="33" spans="1:4" x14ac:dyDescent="0.25">
      <c r="A33" s="10">
        <v>185</v>
      </c>
      <c r="B33" s="9" t="s">
        <v>21</v>
      </c>
      <c r="C33" s="9">
        <f>-MIN(-N(B26),N(C26))</f>
        <v>125</v>
      </c>
      <c r="D33" t="s">
        <v>59</v>
      </c>
    </row>
    <row r="34" spans="1:4" x14ac:dyDescent="0.25">
      <c r="A34" s="10">
        <v>186</v>
      </c>
      <c r="B34" s="9" t="s">
        <v>22</v>
      </c>
      <c r="C34" s="9">
        <f>D26</f>
        <v>155</v>
      </c>
      <c r="D34" t="s">
        <v>60</v>
      </c>
    </row>
    <row r="35" spans="1:4" x14ac:dyDescent="0.25">
      <c r="A35" s="10">
        <v>187</v>
      </c>
      <c r="B35" s="9" t="s">
        <v>23</v>
      </c>
      <c r="C35" s="9">
        <f>IF(E26=1,-D26,0)</f>
        <v>-155</v>
      </c>
      <c r="D35" t="s">
        <v>53</v>
      </c>
    </row>
    <row r="36" spans="1:4" x14ac:dyDescent="0.25">
      <c r="A36" s="11">
        <v>188</v>
      </c>
      <c r="B36" s="12" t="s">
        <v>24</v>
      </c>
      <c r="C36" s="12"/>
    </row>
    <row r="37" spans="1:4" x14ac:dyDescent="0.25">
      <c r="A37" s="11">
        <v>189</v>
      </c>
      <c r="B37" s="12" t="s">
        <v>25</v>
      </c>
      <c r="C37" s="12"/>
    </row>
    <row r="38" spans="1:4" x14ac:dyDescent="0.25">
      <c r="A38" s="10">
        <v>190</v>
      </c>
      <c r="B38" s="9" t="s">
        <v>26</v>
      </c>
      <c r="C38" s="9" t="str">
        <f>"("&amp;B27&amp;") + ("&amp;B28&amp;")"</f>
        <v>(x + (-125)) + (y)</v>
      </c>
      <c r="D38" t="s">
        <v>62</v>
      </c>
    </row>
    <row r="40" spans="1:4" x14ac:dyDescent="0.25">
      <c r="A40" t="s">
        <v>48</v>
      </c>
      <c r="B40" t="s">
        <v>58</v>
      </c>
    </row>
    <row r="41" spans="1:4" x14ac:dyDescent="0.25">
      <c r="A41" t="s">
        <v>49</v>
      </c>
      <c r="B41" t="s">
        <v>63</v>
      </c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8"/>
  <dimension ref="A1:G41"/>
  <sheetViews>
    <sheetView workbookViewId="0">
      <selection sqref="A1:XFD1048576"/>
    </sheetView>
  </sheetViews>
  <sheetFormatPr defaultRowHeight="15" x14ac:dyDescent="0.25"/>
  <cols>
    <col min="1" max="1" width="13.7109375" bestFit="1" customWidth="1"/>
    <col min="2" max="2" width="50.7109375" customWidth="1"/>
    <col min="3" max="3" width="11.7109375" customWidth="1"/>
    <col min="4" max="4" width="13.5703125" customWidth="1"/>
    <col min="5" max="5" width="15" customWidth="1"/>
    <col min="6" max="6" width="22.5703125" bestFit="1" customWidth="1"/>
  </cols>
  <sheetData>
    <row r="1" spans="1:6" x14ac:dyDescent="0.25">
      <c r="A1" s="13" t="s">
        <v>84</v>
      </c>
      <c r="B1" s="13" t="s">
        <v>42</v>
      </c>
      <c r="C1" s="3"/>
      <c r="D1" s="3"/>
      <c r="E1" s="3"/>
      <c r="F1" s="3"/>
    </row>
    <row r="2" spans="1:6" x14ac:dyDescent="0.25">
      <c r="A2" s="4" t="s">
        <v>29</v>
      </c>
      <c r="B2" s="4" t="s">
        <v>31</v>
      </c>
      <c r="C2" s="4"/>
      <c r="D2" s="4"/>
      <c r="E2" s="4"/>
      <c r="F2" s="4"/>
    </row>
    <row r="3" spans="1:6" x14ac:dyDescent="0.25">
      <c r="A3" s="2" t="s">
        <v>0</v>
      </c>
      <c r="B3" s="2" t="s">
        <v>2</v>
      </c>
      <c r="C3" s="2" t="s">
        <v>1</v>
      </c>
      <c r="D3" s="2" t="s">
        <v>3</v>
      </c>
      <c r="E3" s="2" t="s">
        <v>4</v>
      </c>
      <c r="F3" s="2" t="s">
        <v>10</v>
      </c>
    </row>
    <row r="4" spans="1:6" x14ac:dyDescent="0.25">
      <c r="A4" s="1">
        <v>43828</v>
      </c>
      <c r="B4" t="s">
        <v>35</v>
      </c>
      <c r="C4" t="s">
        <v>32</v>
      </c>
      <c r="D4" s="16">
        <v>75</v>
      </c>
      <c r="E4" s="17"/>
      <c r="F4" s="14" t="s">
        <v>11</v>
      </c>
    </row>
    <row r="5" spans="1:6" x14ac:dyDescent="0.25">
      <c r="B5" t="s">
        <v>8</v>
      </c>
      <c r="C5" t="s">
        <v>7</v>
      </c>
      <c r="D5" s="17"/>
      <c r="E5" s="17">
        <v>75</v>
      </c>
    </row>
    <row r="6" spans="1:6" x14ac:dyDescent="0.25">
      <c r="D6" s="17"/>
      <c r="E6" s="17"/>
    </row>
    <row r="7" spans="1:6" x14ac:dyDescent="0.25">
      <c r="A7" s="1">
        <v>43828</v>
      </c>
      <c r="B7" t="s">
        <v>35</v>
      </c>
      <c r="C7" t="s">
        <v>32</v>
      </c>
      <c r="D7" s="16">
        <v>80</v>
      </c>
      <c r="E7" s="17"/>
      <c r="F7" s="14" t="s">
        <v>11</v>
      </c>
    </row>
    <row r="8" spans="1:6" x14ac:dyDescent="0.25">
      <c r="B8" t="s">
        <v>8</v>
      </c>
      <c r="C8" t="s">
        <v>7</v>
      </c>
      <c r="D8" s="17"/>
      <c r="E8" s="17">
        <v>80</v>
      </c>
    </row>
    <row r="9" spans="1:6" x14ac:dyDescent="0.25">
      <c r="D9" s="17"/>
      <c r="E9" s="17"/>
    </row>
    <row r="10" spans="1:6" x14ac:dyDescent="0.25">
      <c r="A10" s="1">
        <v>43828</v>
      </c>
      <c r="B10" t="s">
        <v>35</v>
      </c>
      <c r="C10" t="s">
        <v>7</v>
      </c>
      <c r="D10" s="17">
        <v>90</v>
      </c>
      <c r="E10" s="17"/>
      <c r="F10" s="15" t="s">
        <v>12</v>
      </c>
    </row>
    <row r="11" spans="1:6" x14ac:dyDescent="0.25">
      <c r="B11" t="s">
        <v>8</v>
      </c>
      <c r="C11" t="s">
        <v>33</v>
      </c>
      <c r="D11" s="17"/>
      <c r="E11" s="18">
        <v>90</v>
      </c>
    </row>
    <row r="12" spans="1:6" x14ac:dyDescent="0.25">
      <c r="D12" s="17"/>
      <c r="E12" s="17"/>
    </row>
    <row r="13" spans="1:6" x14ac:dyDescent="0.25">
      <c r="A13" s="1">
        <v>43828</v>
      </c>
      <c r="B13" t="s">
        <v>8</v>
      </c>
      <c r="C13" t="s">
        <v>7</v>
      </c>
      <c r="D13" s="17">
        <v>85</v>
      </c>
      <c r="E13" s="17"/>
      <c r="F13" s="15" t="s">
        <v>12</v>
      </c>
    </row>
    <row r="14" spans="1:6" x14ac:dyDescent="0.25">
      <c r="B14" t="s">
        <v>36</v>
      </c>
      <c r="C14" t="s">
        <v>33</v>
      </c>
      <c r="D14" s="17"/>
      <c r="E14" s="18">
        <v>85</v>
      </c>
    </row>
    <row r="15" spans="1:6" x14ac:dyDescent="0.25">
      <c r="D15" s="17"/>
      <c r="E15" s="17"/>
    </row>
    <row r="16" spans="1:6" x14ac:dyDescent="0.25">
      <c r="A16" s="1">
        <v>43828</v>
      </c>
      <c r="B16" t="s">
        <v>8</v>
      </c>
      <c r="C16" t="s">
        <v>7</v>
      </c>
      <c r="D16" s="17">
        <v>105</v>
      </c>
      <c r="E16" s="17"/>
      <c r="F16" s="15" t="s">
        <v>12</v>
      </c>
    </row>
    <row r="17" spans="1:7" x14ac:dyDescent="0.25">
      <c r="B17" t="s">
        <v>36</v>
      </c>
      <c r="C17" t="s">
        <v>33</v>
      </c>
      <c r="D17" s="17"/>
      <c r="E17" s="18">
        <v>105</v>
      </c>
    </row>
    <row r="19" spans="1:7" x14ac:dyDescent="0.25">
      <c r="A19" s="1"/>
    </row>
    <row r="20" spans="1:7" x14ac:dyDescent="0.25">
      <c r="A20" s="1"/>
    </row>
    <row r="24" spans="1:7" x14ac:dyDescent="0.25">
      <c r="A24" s="5" t="s">
        <v>15</v>
      </c>
      <c r="B24" s="6">
        <v>43830</v>
      </c>
      <c r="C24" s="5"/>
      <c r="D24" s="5"/>
      <c r="E24" s="5"/>
      <c r="F24" s="5"/>
      <c r="G24" s="5"/>
    </row>
    <row r="25" spans="1:7" x14ac:dyDescent="0.25">
      <c r="A25" s="2" t="s">
        <v>1</v>
      </c>
      <c r="B25" s="2" t="s">
        <v>17</v>
      </c>
      <c r="C25" s="2" t="s">
        <v>34</v>
      </c>
      <c r="D25" s="2" t="s">
        <v>45</v>
      </c>
      <c r="E25" s="2" t="s">
        <v>72</v>
      </c>
      <c r="F25" s="2" t="s">
        <v>71</v>
      </c>
      <c r="G25" s="2" t="s">
        <v>37</v>
      </c>
    </row>
    <row r="26" spans="1:7" x14ac:dyDescent="0.25">
      <c r="A26" t="s">
        <v>32</v>
      </c>
      <c r="B26" t="s">
        <v>18</v>
      </c>
      <c r="C26">
        <f>D4+D7</f>
        <v>155</v>
      </c>
      <c r="D26">
        <v>1</v>
      </c>
      <c r="E26" t="s">
        <v>18</v>
      </c>
    </row>
    <row r="27" spans="1:7" x14ac:dyDescent="0.25">
      <c r="A27" t="s">
        <v>33</v>
      </c>
      <c r="B27" t="s">
        <v>18</v>
      </c>
      <c r="C27">
        <f>E11+E14+E17</f>
        <v>280</v>
      </c>
      <c r="D27">
        <v>1</v>
      </c>
      <c r="E27">
        <v>1</v>
      </c>
    </row>
    <row r="28" spans="1:7" x14ac:dyDescent="0.25">
      <c r="A28" t="s">
        <v>5</v>
      </c>
      <c r="B28" t="s">
        <v>20</v>
      </c>
      <c r="C28" t="s">
        <v>18</v>
      </c>
    </row>
    <row r="29" spans="1:7" x14ac:dyDescent="0.25">
      <c r="A29" t="s">
        <v>19</v>
      </c>
      <c r="B29" t="s">
        <v>27</v>
      </c>
      <c r="C29" t="s">
        <v>18</v>
      </c>
    </row>
    <row r="31" spans="1:7" x14ac:dyDescent="0.25">
      <c r="A31" s="7" t="s">
        <v>44</v>
      </c>
      <c r="B31" s="8">
        <v>43830</v>
      </c>
      <c r="C31" s="7"/>
      <c r="D31" s="7"/>
      <c r="E31" s="7"/>
      <c r="F31" s="7"/>
    </row>
    <row r="32" spans="1:7" x14ac:dyDescent="0.25">
      <c r="A32" s="2" t="s">
        <v>75</v>
      </c>
      <c r="B32" s="2" t="s">
        <v>74</v>
      </c>
    </row>
    <row r="33" spans="1:3" x14ac:dyDescent="0.25">
      <c r="A33" s="11">
        <v>185</v>
      </c>
      <c r="B33" s="12" t="s">
        <v>21</v>
      </c>
      <c r="C33" s="12"/>
    </row>
    <row r="34" spans="1:3" x14ac:dyDescent="0.25">
      <c r="A34" s="11">
        <v>186</v>
      </c>
      <c r="B34" s="12" t="s">
        <v>22</v>
      </c>
      <c r="C34" s="12"/>
    </row>
    <row r="35" spans="1:3" x14ac:dyDescent="0.25">
      <c r="A35" s="11">
        <v>187</v>
      </c>
      <c r="B35" s="12" t="s">
        <v>23</v>
      </c>
      <c r="C35" s="12"/>
    </row>
    <row r="36" spans="1:3" x14ac:dyDescent="0.25">
      <c r="A36" s="10">
        <v>188</v>
      </c>
      <c r="B36" s="9" t="s">
        <v>24</v>
      </c>
      <c r="C36" s="9">
        <f>C26</f>
        <v>155</v>
      </c>
    </row>
    <row r="37" spans="1:3" x14ac:dyDescent="0.25">
      <c r="A37" s="10">
        <v>189</v>
      </c>
      <c r="B37" s="9" t="s">
        <v>25</v>
      </c>
      <c r="C37" s="9">
        <f>IF(E27=1,-MIN(C27,C26),0)</f>
        <v>-155</v>
      </c>
    </row>
    <row r="38" spans="1:3" x14ac:dyDescent="0.25">
      <c r="A38" s="10">
        <v>190</v>
      </c>
      <c r="B38" s="9" t="s">
        <v>26</v>
      </c>
      <c r="C38" s="9" t="str">
        <f>B28&amp;" + "&amp;B29</f>
        <v>x + y</v>
      </c>
    </row>
    <row r="40" spans="1:3" x14ac:dyDescent="0.25">
      <c r="A40" t="s">
        <v>48</v>
      </c>
      <c r="B40" t="s">
        <v>58</v>
      </c>
    </row>
    <row r="41" spans="1:3" x14ac:dyDescent="0.25">
      <c r="A41" t="s">
        <v>49</v>
      </c>
      <c r="B41" t="s">
        <v>64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indice esempi</vt:lpstr>
      <vt:lpstr>AcquisMaggioriVend-DT_NEGO_1</vt:lpstr>
      <vt:lpstr>AcquisMaggioriVend-DT_REGO_1</vt:lpstr>
      <vt:lpstr>AcquisMaggioriVend-DT_NEGO_2</vt:lpstr>
      <vt:lpstr>AcquisMaggioriVend-DT_REGO_2</vt:lpstr>
      <vt:lpstr>VendMaggioriAcquis-DT_NEGO_1</vt:lpstr>
      <vt:lpstr>VendMaggioriAcquis-DT_REGO_1</vt:lpstr>
      <vt:lpstr>VendMaggioriAcquis-DT_NEGO_2</vt:lpstr>
      <vt:lpstr>VendMaggioriAcquis-DT_REGO_2</vt:lpstr>
    </vt:vector>
  </TitlesOfParts>
  <Company>Phoenix I.B.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Dotto</dc:creator>
  <cp:lastModifiedBy>Sabrina Consolini</cp:lastModifiedBy>
  <dcterms:created xsi:type="dcterms:W3CDTF">2020-06-01T05:48:18Z</dcterms:created>
  <dcterms:modified xsi:type="dcterms:W3CDTF">2021-03-23T16:18:49Z</dcterms:modified>
</cp:coreProperties>
</file>